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ARCB\Temporadas\ARCB WORLD\WORLD 2024\"/>
    </mc:Choice>
  </mc:AlternateContent>
  <xr:revisionPtr revIDLastSave="0" documentId="13_ncr:1_{156CC5AA-E33B-4F27-A841-CA10D90E3710}" xr6:coauthVersionLast="45" xr6:coauthVersionMax="45" xr10:uidLastSave="{00000000-0000-0000-0000-000000000000}"/>
  <bookViews>
    <workbookView xWindow="-120" yWindow="-120" windowWidth="20730" windowHeight="11310" activeTab="4" xr2:uid="{459F305A-1E2D-44B5-93CD-5003ACD7E1AA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4" l="1"/>
  <c r="D15" i="4"/>
  <c r="D14" i="4"/>
  <c r="D13" i="4"/>
  <c r="D12" i="4"/>
  <c r="D11" i="4"/>
  <c r="D10" i="4"/>
  <c r="D9" i="4"/>
  <c r="D8" i="4"/>
  <c r="D7" i="4"/>
  <c r="D6" i="4"/>
  <c r="V68" i="3"/>
  <c r="W68" i="3"/>
  <c r="T68" i="3"/>
  <c r="R68" i="3"/>
  <c r="Q68" i="3"/>
  <c r="P68" i="3"/>
  <c r="O68" i="3"/>
  <c r="U68" i="3"/>
  <c r="N68" i="3"/>
  <c r="S68" i="3"/>
  <c r="M68" i="3"/>
  <c r="F68" i="3"/>
  <c r="B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V66" i="3"/>
  <c r="W66" i="3"/>
  <c r="T66" i="3"/>
  <c r="R66" i="3"/>
  <c r="Q66" i="3"/>
  <c r="P66" i="3"/>
  <c r="O66" i="3"/>
  <c r="U66" i="3"/>
  <c r="N66" i="3"/>
  <c r="S66" i="3"/>
  <c r="M66" i="3"/>
  <c r="F66" i="3"/>
  <c r="B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K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V59" i="3"/>
  <c r="W59" i="3"/>
  <c r="T59" i="3"/>
  <c r="R59" i="3"/>
  <c r="Q59" i="3"/>
  <c r="P59" i="3"/>
  <c r="O59" i="3"/>
  <c r="U59" i="3"/>
  <c r="N59" i="3"/>
  <c r="S59" i="3"/>
  <c r="M59" i="3"/>
  <c r="F59" i="3"/>
  <c r="B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K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V52" i="3"/>
  <c r="W52" i="3"/>
  <c r="T52" i="3"/>
  <c r="R52" i="3"/>
  <c r="Q52" i="3"/>
  <c r="P52" i="3"/>
  <c r="O52" i="3"/>
  <c r="U52" i="3"/>
  <c r="N52" i="3"/>
  <c r="S52" i="3"/>
  <c r="M52" i="3"/>
  <c r="F52" i="3"/>
  <c r="B52" i="3"/>
  <c r="K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K39" i="3"/>
  <c r="V38" i="3"/>
  <c r="W38" i="3"/>
  <c r="T38" i="3"/>
  <c r="R38" i="3"/>
  <c r="Q38" i="3"/>
  <c r="P38" i="3"/>
  <c r="O38" i="3"/>
  <c r="U38" i="3"/>
  <c r="N38" i="3"/>
  <c r="S38" i="3"/>
  <c r="M38" i="3"/>
  <c r="F38" i="3"/>
  <c r="B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K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V31" i="3"/>
  <c r="W31" i="3"/>
  <c r="T31" i="3"/>
  <c r="R31" i="3"/>
  <c r="Q31" i="3"/>
  <c r="P31" i="3"/>
  <c r="O31" i="3"/>
  <c r="U31" i="3"/>
  <c r="N31" i="3"/>
  <c r="S31" i="3"/>
  <c r="M31" i="3"/>
  <c r="F31" i="3"/>
  <c r="B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K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K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K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K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4" i="2"/>
  <c r="B13" i="2"/>
  <c r="B12" i="2"/>
  <c r="B11" i="2"/>
  <c r="B10" i="2"/>
  <c r="B9" i="2"/>
  <c r="B8" i="2"/>
  <c r="B7" i="2"/>
  <c r="B6" i="2"/>
  <c r="B5" i="2"/>
  <c r="B4" i="2"/>
  <c r="K9" i="4" l="1"/>
  <c r="J13" i="4"/>
  <c r="J6" i="4"/>
  <c r="J10" i="4"/>
  <c r="K14" i="4"/>
  <c r="G13" i="4"/>
  <c r="H13" i="4"/>
  <c r="K7" i="4"/>
  <c r="K11" i="4"/>
  <c r="J15" i="4"/>
  <c r="L13" i="4"/>
  <c r="I14" i="4"/>
  <c r="J8" i="4"/>
  <c r="J12" i="4"/>
  <c r="J16" i="4"/>
  <c r="G6" i="4"/>
  <c r="K6" i="4"/>
  <c r="H7" i="4"/>
  <c r="L7" i="4"/>
  <c r="I8" i="4"/>
  <c r="J9" i="4"/>
  <c r="G10" i="4"/>
  <c r="K10" i="4"/>
  <c r="H11" i="4"/>
  <c r="L11" i="4"/>
  <c r="I12" i="4"/>
  <c r="I13" i="4"/>
  <c r="F13" i="4" s="1"/>
  <c r="E13" i="4" s="1"/>
  <c r="J14" i="4"/>
  <c r="G15" i="4"/>
  <c r="K15" i="4"/>
  <c r="G16" i="4"/>
  <c r="K16" i="4"/>
  <c r="H6" i="4"/>
  <c r="L6" i="4"/>
  <c r="I7" i="4"/>
  <c r="G9" i="4"/>
  <c r="H10" i="4"/>
  <c r="L10" i="4"/>
  <c r="I11" i="4"/>
  <c r="G14" i="4"/>
  <c r="H15" i="4"/>
  <c r="L15" i="4"/>
  <c r="H16" i="4"/>
  <c r="L16" i="4"/>
  <c r="I6" i="4"/>
  <c r="F6" i="4" s="1"/>
  <c r="J7" i="4"/>
  <c r="G8" i="4"/>
  <c r="K8" i="4"/>
  <c r="H9" i="4"/>
  <c r="L9" i="4"/>
  <c r="I10" i="4"/>
  <c r="J11" i="4"/>
  <c r="G12" i="4"/>
  <c r="K12" i="4"/>
  <c r="K13" i="4"/>
  <c r="M13" i="4" s="1"/>
  <c r="H14" i="4"/>
  <c r="L14" i="4"/>
  <c r="I15" i="4"/>
  <c r="I16" i="4"/>
  <c r="G7" i="4"/>
  <c r="H8" i="4"/>
  <c r="L8" i="4"/>
  <c r="I9" i="4"/>
  <c r="G11" i="4"/>
  <c r="H12" i="4"/>
  <c r="L12" i="4"/>
  <c r="M16" i="4" l="1"/>
  <c r="E6" i="4"/>
  <c r="F7" i="4"/>
  <c r="F12" i="4"/>
  <c r="E12" i="4" s="1"/>
  <c r="M15" i="4"/>
  <c r="F11" i="4"/>
  <c r="E11" i="4" s="1"/>
  <c r="E7" i="4"/>
  <c r="M10" i="4"/>
  <c r="M8" i="4"/>
  <c r="M14" i="4"/>
  <c r="M9" i="4"/>
  <c r="F14" i="4"/>
  <c r="E14" i="4" s="1"/>
  <c r="F8" i="4"/>
  <c r="E8" i="4" s="1"/>
  <c r="M11" i="4"/>
  <c r="F15" i="4"/>
  <c r="M12" i="4"/>
  <c r="M7" i="4"/>
  <c r="F9" i="4"/>
  <c r="E9" i="4" s="1"/>
  <c r="N13" i="4"/>
  <c r="F10" i="4"/>
  <c r="E10" i="4" s="1"/>
  <c r="M6" i="4"/>
  <c r="N6" i="4" s="1"/>
  <c r="S2" i="4"/>
  <c r="F16" i="4"/>
  <c r="P13" i="4"/>
  <c r="N11" i="4" l="1"/>
  <c r="E16" i="4"/>
  <c r="N16" i="4" s="1"/>
  <c r="E15" i="4"/>
  <c r="N15" i="4" s="1"/>
  <c r="N10" i="4"/>
  <c r="N7" i="4"/>
  <c r="P14" i="4"/>
  <c r="P9" i="4"/>
  <c r="N9" i="4"/>
  <c r="P7" i="4"/>
  <c r="P11" i="4"/>
  <c r="N8" i="4"/>
  <c r="N14" i="4"/>
  <c r="P8" i="4"/>
  <c r="P12" i="4"/>
  <c r="P10" i="4"/>
  <c r="P6" i="4"/>
  <c r="N12" i="4"/>
  <c r="P16" i="4"/>
  <c r="P15" i="4" l="1"/>
  <c r="Q15" i="4" s="1"/>
  <c r="C12" i="4"/>
  <c r="A12" i="4" s="1"/>
  <c r="C11" i="4"/>
  <c r="A11" i="4" s="1"/>
  <c r="C7" i="4"/>
  <c r="A7" i="4" s="1"/>
  <c r="C13" i="4"/>
  <c r="A13" i="4" s="1"/>
  <c r="Q8" i="4"/>
  <c r="Q7" i="4"/>
  <c r="C6" i="4"/>
  <c r="C16" i="4"/>
  <c r="A16" i="4" s="1"/>
  <c r="Q10" i="4"/>
  <c r="C14" i="4"/>
  <c r="A14" i="4" s="1"/>
  <c r="C9" i="4"/>
  <c r="A9" i="4" s="1"/>
  <c r="C15" i="4"/>
  <c r="A15" i="4" s="1"/>
  <c r="Q16" i="4"/>
  <c r="Q12" i="4"/>
  <c r="C8" i="4"/>
  <c r="A8" i="4" s="1"/>
  <c r="C10" i="4"/>
  <c r="A10" i="4" s="1"/>
  <c r="Q13" i="4"/>
  <c r="Q9" i="4" l="1"/>
  <c r="B9" i="5" s="1"/>
  <c r="Q6" i="4"/>
  <c r="Q11" i="4"/>
  <c r="B4" i="5" s="1"/>
  <c r="Q14" i="4"/>
  <c r="B13" i="5" s="1"/>
  <c r="E14" i="5"/>
  <c r="M12" i="5"/>
  <c r="I11" i="5"/>
  <c r="E10" i="5"/>
  <c r="M8" i="5"/>
  <c r="I7" i="5"/>
  <c r="E6" i="5"/>
  <c r="M4" i="5"/>
  <c r="H14" i="5"/>
  <c r="D13" i="5"/>
  <c r="L11" i="5"/>
  <c r="H10" i="5"/>
  <c r="D9" i="5"/>
  <c r="L7" i="5"/>
  <c r="H6" i="5"/>
  <c r="D5" i="5"/>
  <c r="K14" i="5"/>
  <c r="G13" i="5"/>
  <c r="C12" i="5"/>
  <c r="K10" i="5"/>
  <c r="G9" i="5"/>
  <c r="C8" i="5"/>
  <c r="K6" i="5"/>
  <c r="G5" i="5"/>
  <c r="C4" i="5"/>
  <c r="J13" i="5"/>
  <c r="F12" i="5"/>
  <c r="B11" i="5"/>
  <c r="J9" i="5"/>
  <c r="F8" i="5"/>
  <c r="B7" i="5"/>
  <c r="J5" i="5"/>
  <c r="F4" i="5"/>
  <c r="M9" i="5"/>
  <c r="E7" i="5"/>
  <c r="M5" i="5"/>
  <c r="I4" i="5"/>
  <c r="L12" i="5"/>
  <c r="H11" i="5"/>
  <c r="D10" i="5"/>
  <c r="H7" i="5"/>
  <c r="D6" i="5"/>
  <c r="L4" i="5"/>
  <c r="C13" i="5"/>
  <c r="K11" i="5"/>
  <c r="G10" i="5"/>
  <c r="K7" i="5"/>
  <c r="G6" i="5"/>
  <c r="C5" i="5"/>
  <c r="J14" i="5"/>
  <c r="B12" i="5"/>
  <c r="J10" i="5"/>
  <c r="F9" i="5"/>
  <c r="J6" i="5"/>
  <c r="F5" i="5"/>
  <c r="I6" i="5"/>
  <c r="L14" i="5"/>
  <c r="D12" i="5"/>
  <c r="D8" i="5"/>
  <c r="D4" i="5"/>
  <c r="G12" i="5"/>
  <c r="K9" i="5"/>
  <c r="K5" i="5"/>
  <c r="B14" i="5"/>
  <c r="F11" i="5"/>
  <c r="F7" i="5"/>
  <c r="J4" i="5"/>
  <c r="A6" i="4"/>
  <c r="M13" i="5"/>
  <c r="I12" i="5"/>
  <c r="E11" i="5"/>
  <c r="I8" i="5"/>
  <c r="D14" i="5"/>
  <c r="L8" i="5"/>
  <c r="G14" i="5"/>
  <c r="C9" i="5"/>
  <c r="F13" i="5"/>
  <c r="B8" i="5"/>
  <c r="E9" i="5"/>
  <c r="H9" i="5"/>
  <c r="G8" i="5"/>
  <c r="B10" i="5"/>
  <c r="M14" i="5"/>
  <c r="I13" i="5"/>
  <c r="E12" i="5"/>
  <c r="M10" i="5"/>
  <c r="I9" i="5"/>
  <c r="E8" i="5"/>
  <c r="M6" i="5"/>
  <c r="I5" i="5"/>
  <c r="E4" i="5"/>
  <c r="L13" i="5"/>
  <c r="H12" i="5"/>
  <c r="D11" i="5"/>
  <c r="L9" i="5"/>
  <c r="H8" i="5"/>
  <c r="D7" i="5"/>
  <c r="L5" i="5"/>
  <c r="H4" i="5"/>
  <c r="C14" i="5"/>
  <c r="K12" i="5"/>
  <c r="G11" i="5"/>
  <c r="C10" i="5"/>
  <c r="K8" i="5"/>
  <c r="G7" i="5"/>
  <c r="C6" i="5"/>
  <c r="K4" i="5"/>
  <c r="F14" i="5"/>
  <c r="J11" i="5"/>
  <c r="F10" i="5"/>
  <c r="J7" i="5"/>
  <c r="F6" i="5"/>
  <c r="B5" i="5"/>
  <c r="I14" i="5"/>
  <c r="E13" i="5"/>
  <c r="M11" i="5"/>
  <c r="I10" i="5"/>
  <c r="M7" i="5"/>
  <c r="E5" i="5"/>
  <c r="H13" i="5"/>
  <c r="L10" i="5"/>
  <c r="L6" i="5"/>
  <c r="H5" i="5"/>
  <c r="K13" i="5"/>
  <c r="C11" i="5"/>
  <c r="C7" i="5"/>
  <c r="G4" i="5"/>
  <c r="J12" i="5"/>
  <c r="J8" i="5"/>
  <c r="B6" i="5"/>
</calcChain>
</file>

<file path=xl/sharedStrings.xml><?xml version="1.0" encoding="utf-8"?>
<sst xmlns="http://schemas.openxmlformats.org/spreadsheetml/2006/main" count="335" uniqueCount="52">
  <si>
    <t>ARCB WORLD - 16/06/2024 - Equipes</t>
  </si>
  <si>
    <t>JJFUTMESA - jjoliveirajr@jjfutmesa.com.br</t>
  </si>
  <si>
    <t>ARCB WORLD - 16/06/2024 - Grupos</t>
  </si>
  <si>
    <t>Grupo A</t>
  </si>
  <si>
    <t>ARCB WORLD - 16/06/2024 -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</si>
  <si>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</si>
  <si>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</si>
  <si>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</si>
  <si>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</si>
  <si>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</si>
  <si>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</si>
  <si>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</si>
  <si>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</si>
  <si>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</si>
  <si>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</si>
  <si>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</si>
  <si>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</si>
  <si>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</si>
  <si>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</si>
  <si>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</si>
  <si>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</si>
  <si>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</si>
  <si>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</si>
  <si>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</si>
  <si>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</si>
  <si>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</si>
  <si>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</si>
  <si>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</si>
  <si>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</si>
  <si>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11ª rodada</t>
  </si>
  <si>
    <t>ARCB WORLD - 16/06/2024 -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</si>
  <si>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</si>
  <si>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</si>
  <si>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</si>
  <si>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</si>
  <si>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</si>
  <si>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</si>
  <si>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</si>
  <si>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</si>
  <si>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</si>
  <si>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ARCB WORLD - 16/06/2024 - Classificação</t>
  </si>
  <si>
    <t>ARG</t>
  </si>
  <si>
    <t>BUL</t>
  </si>
  <si>
    <t>ING</t>
  </si>
  <si>
    <t>JAP</t>
  </si>
  <si>
    <t>SUE</t>
  </si>
  <si>
    <t>NZE</t>
  </si>
  <si>
    <t>BRA</t>
  </si>
  <si>
    <t>ANG</t>
  </si>
  <si>
    <t>ITA</t>
  </si>
  <si>
    <t>LIB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</si>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</sst>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right"/>
      <protection hidden="1"/>
    </xf>
    <xf numFmtId="0" fontId="13" fillId="0" borderId="1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03B2-C886-4973-8ED2-6E14AA1671E9}">
  <dimension ref="A1:C13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48</v>
      </c>
      <c r="C3" s="4">
        <v>0.96122318506240845</v>
      </c>
    </row>
    <row r="4" spans="1:3" x14ac:dyDescent="0.25">
      <c r="A4" s="5">
        <v>2</v>
      </c>
      <c r="B4" s="6" t="s">
        <v>44</v>
      </c>
      <c r="C4" s="4">
        <v>0.93195617198944092</v>
      </c>
    </row>
    <row r="5" spans="1:3" x14ac:dyDescent="0.25">
      <c r="A5" s="5">
        <v>3</v>
      </c>
      <c r="B5" s="6" t="s">
        <v>45</v>
      </c>
      <c r="C5" s="4">
        <v>0.79687178134918213</v>
      </c>
    </row>
    <row r="6" spans="1:3" x14ac:dyDescent="0.25">
      <c r="A6" s="5">
        <v>4</v>
      </c>
      <c r="B6" s="6" t="s">
        <v>50</v>
      </c>
      <c r="C6" s="4">
        <v>0.68314838409423828</v>
      </c>
    </row>
    <row r="7" spans="1:3" x14ac:dyDescent="0.25">
      <c r="A7" s="5">
        <v>5</v>
      </c>
      <c r="B7" s="6" t="s">
        <v>46</v>
      </c>
      <c r="C7" s="4">
        <v>0.55345195531845093</v>
      </c>
    </row>
    <row r="8" spans="1:3" x14ac:dyDescent="0.25">
      <c r="A8" s="5">
        <v>6</v>
      </c>
      <c r="B8" s="6" t="s">
        <v>47</v>
      </c>
      <c r="C8" s="4">
        <v>0.52482575178146362</v>
      </c>
    </row>
    <row r="9" spans="1:3" x14ac:dyDescent="0.25">
      <c r="A9" s="5">
        <v>7</v>
      </c>
      <c r="B9" s="6" t="s">
        <v>41</v>
      </c>
      <c r="C9" s="4">
        <v>0.39171320199966431</v>
      </c>
    </row>
    <row r="10" spans="1:3" x14ac:dyDescent="0.25">
      <c r="A10" s="5">
        <v>8</v>
      </c>
      <c r="B10" s="6" t="s">
        <v>51</v>
      </c>
      <c r="C10" s="4">
        <v>0.38826894760131836</v>
      </c>
    </row>
    <row r="11" spans="1:3" x14ac:dyDescent="0.25">
      <c r="A11" s="5">
        <v>9</v>
      </c>
      <c r="B11" s="6" t="s">
        <v>42</v>
      </c>
      <c r="C11" s="4">
        <v>0.32368963956832886</v>
      </c>
    </row>
    <row r="12" spans="1:3" x14ac:dyDescent="0.25">
      <c r="A12" s="5">
        <v>10</v>
      </c>
      <c r="B12" s="6" t="s">
        <v>49</v>
      </c>
      <c r="C12" s="4">
        <v>0.27066642045974731</v>
      </c>
    </row>
    <row r="13" spans="1:3" x14ac:dyDescent="0.25">
      <c r="A13" s="5">
        <v>11</v>
      </c>
      <c r="B13" s="6" t="s">
        <v>43</v>
      </c>
      <c r="C13" s="4">
        <v>0.24535489082336426</v>
      </c>
    </row>
  </sheetData>
  <sheetProtection algorithmName="SHA-512" hashValue="7/jWqEFeauvoDYtKqRZex0Cmy0duJ0vbFBXjn+LnYd5p8FBBHs2esSkILFl0DwLQZKOjgWlbERWoHzI4GwBPIA==" saltValue="q5zdGNl8/kaT+7RCutDGkg==" spinCount="100000" sheet="1" objects="1" scenarios="1" selectLockedCells="1" selectUnlockedCells="1"/>
  <sortState ref="B3:C13">
    <sortCondition descending="1" ref="C3"/>
    <sortCondition ref="B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1269-46BF-4C80-938C-38CD18B40745}">
  <dimension ref="A1:J14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10" ht="20.25" x14ac:dyDescent="0.3">
      <c r="B1" s="2" t="s">
        <v>2</v>
      </c>
    </row>
    <row r="2" spans="1:10" x14ac:dyDescent="0.25">
      <c r="B2" s="3" t="s">
        <v>1</v>
      </c>
    </row>
    <row r="3" spans="1:10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</row>
    <row r="4" spans="1:10" x14ac:dyDescent="0.25">
      <c r="A4" s="1">
        <v>1</v>
      </c>
      <c r="B4" s="8" t="str">
        <f>VLOOKUP($A4, Equipes!$A$2:$B$13, 2, FALSE)</f>
        <v>ANG</v>
      </c>
      <c r="E4" s="1">
        <v>7</v>
      </c>
      <c r="F4" s="1">
        <v>8</v>
      </c>
      <c r="G4" s="1">
        <v>9</v>
      </c>
      <c r="H4" s="1">
        <v>10</v>
      </c>
      <c r="I4" s="1">
        <v>11</v>
      </c>
    </row>
    <row r="5" spans="1:10" x14ac:dyDescent="0.25">
      <c r="A5" s="1">
        <v>2</v>
      </c>
      <c r="B5" s="8" t="str">
        <f>VLOOKUP($A5, Equipes!$A$2:$B$13, 2, FALSE)</f>
        <v>JAP</v>
      </c>
    </row>
    <row r="6" spans="1:10" x14ac:dyDescent="0.25">
      <c r="A6" s="1">
        <v>3</v>
      </c>
      <c r="B6" s="8" t="str">
        <f>VLOOKUP($A6, Equipes!$A$2:$B$13, 2, FALSE)</f>
        <v>SUE</v>
      </c>
    </row>
    <row r="7" spans="1:10" x14ac:dyDescent="0.25">
      <c r="A7" s="1">
        <v>4</v>
      </c>
      <c r="B7" s="8" t="str">
        <f>VLOOKUP($A7, Equipes!$A$2:$B$13, 2, FALSE)</f>
        <v>LIB</v>
      </c>
    </row>
    <row r="8" spans="1:10" x14ac:dyDescent="0.25">
      <c r="A8" s="1">
        <v>5</v>
      </c>
      <c r="B8" s="8" t="str">
        <f>VLOOKUP($A8, Equipes!$A$2:$B$13, 2, FALSE)</f>
        <v>NZE</v>
      </c>
    </row>
    <row r="9" spans="1:10" x14ac:dyDescent="0.25">
      <c r="A9" s="1">
        <v>6</v>
      </c>
      <c r="B9" s="8" t="str">
        <f>VLOOKUP($A9, Equipes!$A$2:$B$13, 2, FALSE)</f>
        <v>BRA</v>
      </c>
    </row>
    <row r="10" spans="1:10" x14ac:dyDescent="0.25">
      <c r="A10" s="1">
        <v>7</v>
      </c>
      <c r="B10" s="8" t="str">
        <f>VLOOKUP($A10, Equipes!$A$2:$B$13, 2, FALSE)</f>
        <v>ARG</v>
      </c>
    </row>
    <row r="11" spans="1:10" x14ac:dyDescent="0.25">
      <c r="A11" s="1">
        <v>8</v>
      </c>
      <c r="B11" s="8" t="str">
        <f>VLOOKUP($A11, Equipes!$A$2:$B$13, 2, FALSE)</f>
        <v>GAL</v>
      </c>
    </row>
    <row r="12" spans="1:10" x14ac:dyDescent="0.25">
      <c r="A12" s="1">
        <v>9</v>
      </c>
      <c r="B12" s="8" t="str">
        <f>VLOOKUP($A12, Equipes!$A$2:$B$13, 2, FALSE)</f>
        <v>BUL</v>
      </c>
    </row>
    <row r="13" spans="1:10" x14ac:dyDescent="0.25">
      <c r="A13" s="1">
        <v>10</v>
      </c>
      <c r="B13" s="8" t="str">
        <f>VLOOKUP($A13, Equipes!$A$2:$B$13, 2, FALSE)</f>
        <v>ITA</v>
      </c>
    </row>
    <row r="14" spans="1:10" x14ac:dyDescent="0.25">
      <c r="A14" s="1">
        <v>11</v>
      </c>
      <c r="B14" s="8" t="str">
        <f>VLOOKUP($A14, Equipes!$A$2:$B$13, 2, FALSE)</f>
        <v>ING</v>
      </c>
    </row>
  </sheetData>
  <sheetProtection algorithmName="SHA-512" hashValue="v9sjufF+4Fw+TlCp+kq+YrUp+TF2L5/S+diZN08TsMZzYXZKOx13PbUrZynvzbPRQTAsnVXLqc3HZoQdqmGP2g==" saltValue="aUpQfQ2ZoYMIcmG5TYLMm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809C9-574B-401D-84AC-D507180E7F7A}">
  <dimension ref="A1:W68"/>
  <sheetViews>
    <sheetView showGridLines="0" topLeftCell="B1" zoomScale="140" zoomScaleNormal="140" workbookViewId="0">
      <pane ySplit="2" topLeftCell="A4" activePane="bottomLeft" state="frozen"/>
      <selection activeCell="B1" sqref="B1"/>
      <selection pane="bottomLeft" activeCell="E4" sqref="E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55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45459.416666666664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Equipes!$A$3:$B$13, 2, FALSE)</f>
        <v>ANG</v>
      </c>
      <c r="C4" s="18">
        <v>1</v>
      </c>
      <c r="D4" s="10" t="s">
        <v>18</v>
      </c>
      <c r="E4" s="18">
        <v>1</v>
      </c>
      <c r="F4" s="11" t="str">
        <f>VLOOKUP($G4, Equipes!$A$3:$B$13, 2, FALSE)</f>
        <v>ARG</v>
      </c>
      <c r="G4" s="9">
        <v>7</v>
      </c>
      <c r="H4" s="8">
        <v>3</v>
      </c>
      <c r="I4" s="8" t="s">
        <v>19</v>
      </c>
      <c r="J4" s="8">
        <v>1</v>
      </c>
      <c r="M4" s="8" t="str">
        <f>IF(OR(C4 = "",E4 = ""), "", B4)</f>
        <v>ANG</v>
      </c>
      <c r="N4" s="8" t="str">
        <f>IF(OR(C4 = "",E4 = ""), "", F4)</f>
        <v>ARG</v>
      </c>
      <c r="O4" s="8" t="str">
        <f>IF(C4&gt;E4,B4, IF(E4&gt;C4,F4, ""))</f>
        <v/>
      </c>
      <c r="P4" s="8" t="str">
        <f>IF(OR(C4 = "",E4 = ""), "", IF(C4=E4,B4, ""))</f>
        <v>ANG</v>
      </c>
      <c r="Q4" s="8" t="str">
        <f>IF(OR(C4 = "",E4 = ""), "", IF(C4=E4,F4, ""))</f>
        <v>ARG</v>
      </c>
      <c r="R4" s="8" t="str">
        <f>IF(C4&gt;E4,F4, IF(E4&gt;C4,B4, ""))</f>
        <v/>
      </c>
      <c r="S4" s="8" t="str">
        <f>IF(OR(C4 = "",E4 = ""), "", B4)</f>
        <v>ANG</v>
      </c>
      <c r="T4" s="8">
        <f>IF(C4 = "", "", C4)</f>
        <v>1</v>
      </c>
      <c r="U4" s="8" t="str">
        <f>IF(OR(C4 = "",E4 = ""), "", F4)</f>
        <v>ARG</v>
      </c>
      <c r="V4" s="8">
        <f>IF(E4 = "", "", E4)</f>
        <v>1</v>
      </c>
      <c r="W4" s="8">
        <f>IF(C4 = "", "", C4)</f>
        <v>1</v>
      </c>
    </row>
    <row r="5" spans="1:23" x14ac:dyDescent="0.25">
      <c r="A5" s="9">
        <v>2</v>
      </c>
      <c r="B5" s="19" t="str">
        <f>VLOOKUP($A5, Equipes!$A$3:$B$13, 2, FALSE)</f>
        <v>JAP</v>
      </c>
      <c r="C5" s="18">
        <v>0</v>
      </c>
      <c r="D5" s="20" t="s">
        <v>18</v>
      </c>
      <c r="E5" s="18">
        <v>2</v>
      </c>
      <c r="F5" s="21" t="str">
        <f>VLOOKUP($G5, Equipes!$A$3:$B$13, 2, FALSE)</f>
        <v>GAL</v>
      </c>
      <c r="G5" s="22">
        <v>8</v>
      </c>
      <c r="H5" s="19">
        <v>4</v>
      </c>
      <c r="I5" s="19" t="s">
        <v>19</v>
      </c>
      <c r="J5" s="19">
        <v>1</v>
      </c>
      <c r="K5" s="19"/>
      <c r="M5" s="8" t="str">
        <f>IF(OR(C5 = "",E5 = ""), "", B5)</f>
        <v>JAP</v>
      </c>
      <c r="N5" s="8" t="str">
        <f>IF(OR(C5 = "",E5 = ""), "", F5)</f>
        <v>GAL</v>
      </c>
      <c r="O5" s="8" t="str">
        <f>IF(C5&gt;E5,B5, IF(E5&gt;C5,F5, ""))</f>
        <v>GAL</v>
      </c>
      <c r="P5" s="8" t="str">
        <f>IF(OR(C5 = "",E5 = ""), "", IF(C5=E5,B5, ""))</f>
        <v/>
      </c>
      <c r="Q5" s="8" t="str">
        <f>IF(OR(C5 = "",E5 = ""), "", IF(C5=E5,F5, ""))</f>
        <v/>
      </c>
      <c r="R5" s="8" t="str">
        <f>IF(C5&gt;E5,F5, IF(E5&gt;C5,B5, ""))</f>
        <v>JAP</v>
      </c>
      <c r="S5" s="8" t="str">
        <f>IF(OR(C5 = "",E5 = ""), "", B5)</f>
        <v>JAP</v>
      </c>
      <c r="T5" s="8">
        <f>IF(C5 = "", "", C5)</f>
        <v>0</v>
      </c>
      <c r="U5" s="8" t="str">
        <f>IF(OR(C5 = "",E5 = ""), "", F5)</f>
        <v>GAL</v>
      </c>
      <c r="V5" s="8">
        <f>IF(E5 = "", "", E5)</f>
        <v>2</v>
      </c>
      <c r="W5" s="8">
        <f>IF(C5 = "", "", C5)</f>
        <v>0</v>
      </c>
    </row>
    <row r="6" spans="1:23" x14ac:dyDescent="0.25">
      <c r="A6" s="9">
        <v>3</v>
      </c>
      <c r="B6" s="8" t="str">
        <f>VLOOKUP($A6, Equipes!$A$3:$B$13, 2, FALSE)</f>
        <v>SUE</v>
      </c>
      <c r="C6" s="18">
        <v>1</v>
      </c>
      <c r="D6" s="10" t="s">
        <v>18</v>
      </c>
      <c r="E6" s="18">
        <v>0</v>
      </c>
      <c r="F6" s="11" t="str">
        <f>VLOOKUP($G6, Equipes!$A$3:$B$13, 2, FALSE)</f>
        <v>BUL</v>
      </c>
      <c r="G6" s="9">
        <v>9</v>
      </c>
      <c r="H6" s="8">
        <v>2</v>
      </c>
      <c r="I6" s="8" t="s">
        <v>19</v>
      </c>
      <c r="J6" s="8">
        <v>1</v>
      </c>
      <c r="M6" s="8" t="str">
        <f>IF(OR(C6 = "",E6 = ""), "", B6)</f>
        <v>SUE</v>
      </c>
      <c r="N6" s="8" t="str">
        <f>IF(OR(C6 = "",E6 = ""), "", F6)</f>
        <v>BUL</v>
      </c>
      <c r="O6" s="8" t="str">
        <f>IF(C6&gt;E6,B6, IF(E6&gt;C6,F6, ""))</f>
        <v>SUE</v>
      </c>
      <c r="P6" s="8" t="str">
        <f>IF(OR(C6 = "",E6 = ""), "", IF(C6=E6,B6, ""))</f>
        <v/>
      </c>
      <c r="Q6" s="8" t="str">
        <f>IF(OR(C6 = "",E6 = ""), "", IF(C6=E6,F6, ""))</f>
        <v/>
      </c>
      <c r="R6" s="8" t="str">
        <f>IF(C6&gt;E6,F6, IF(E6&gt;C6,B6, ""))</f>
        <v>BUL</v>
      </c>
      <c r="S6" s="8" t="str">
        <f>IF(OR(C6 = "",E6 = ""), "", B6)</f>
        <v>SUE</v>
      </c>
      <c r="T6" s="8">
        <f>IF(C6 = "", "", C6)</f>
        <v>1</v>
      </c>
      <c r="U6" s="8" t="str">
        <f>IF(OR(C6 = "",E6 = ""), "", F6)</f>
        <v>BUL</v>
      </c>
      <c r="V6" s="8">
        <f>IF(E6 = "", "", E6)</f>
        <v>0</v>
      </c>
      <c r="W6" s="8">
        <f>IF(C6 = "", "", C6)</f>
        <v>1</v>
      </c>
    </row>
    <row r="7" spans="1:23" x14ac:dyDescent="0.25">
      <c r="A7" s="9">
        <v>4</v>
      </c>
      <c r="B7" s="19" t="str">
        <f>VLOOKUP($A7, Equipes!$A$3:$B$13, 2, FALSE)</f>
        <v>LIB</v>
      </c>
      <c r="C7" s="18">
        <v>1</v>
      </c>
      <c r="D7" s="20" t="s">
        <v>18</v>
      </c>
      <c r="E7" s="18">
        <v>0</v>
      </c>
      <c r="F7" s="21" t="str">
        <f>VLOOKUP($G7, Equipes!$A$3:$B$13, 2, FALSE)</f>
        <v>ITA</v>
      </c>
      <c r="G7" s="22">
        <v>10</v>
      </c>
      <c r="H7" s="19">
        <v>5</v>
      </c>
      <c r="I7" s="19" t="s">
        <v>19</v>
      </c>
      <c r="J7" s="19">
        <v>1</v>
      </c>
      <c r="K7" s="19"/>
      <c r="M7" s="8" t="str">
        <f>IF(OR(C7 = "",E7 = ""), "", B7)</f>
        <v>LIB</v>
      </c>
      <c r="N7" s="8" t="str">
        <f>IF(OR(C7 = "",E7 = ""), "", F7)</f>
        <v>ITA</v>
      </c>
      <c r="O7" s="8" t="str">
        <f>IF(C7&gt;E7,B7, IF(E7&gt;C7,F7, ""))</f>
        <v>LIB</v>
      </c>
      <c r="P7" s="8" t="str">
        <f>IF(OR(C7 = "",E7 = ""), "", IF(C7=E7,B7, ""))</f>
        <v/>
      </c>
      <c r="Q7" s="8" t="str">
        <f>IF(OR(C7 = "",E7 = ""), "", IF(C7=E7,F7, ""))</f>
        <v/>
      </c>
      <c r="R7" s="8" t="str">
        <f>IF(C7&gt;E7,F7, IF(E7&gt;C7,B7, ""))</f>
        <v>ITA</v>
      </c>
      <c r="S7" s="8" t="str">
        <f>IF(OR(C7 = "",E7 = ""), "", B7)</f>
        <v>LIB</v>
      </c>
      <c r="T7" s="8">
        <f>IF(C7 = "", "", C7)</f>
        <v>1</v>
      </c>
      <c r="U7" s="8" t="str">
        <f>IF(OR(C7 = "",E7 = ""), "", F7)</f>
        <v>ITA</v>
      </c>
      <c r="V7" s="8">
        <f>IF(E7 = "", "", E7)</f>
        <v>0</v>
      </c>
      <c r="W7" s="8">
        <f>IF(C7 = "", "", C7)</f>
        <v>1</v>
      </c>
    </row>
    <row r="8" spans="1:23" x14ac:dyDescent="0.25">
      <c r="A8" s="9">
        <v>5</v>
      </c>
      <c r="B8" s="8" t="str">
        <f>VLOOKUP($A8, Equipes!$A$3:$B$13, 2, FALSE)</f>
        <v>NZE</v>
      </c>
      <c r="C8" s="18">
        <v>4</v>
      </c>
      <c r="D8" s="10" t="s">
        <v>18</v>
      </c>
      <c r="E8" s="18">
        <v>1</v>
      </c>
      <c r="F8" s="11" t="str">
        <f>VLOOKUP($G8, Equipes!$A$3:$B$13, 2, FALSE)</f>
        <v>ING</v>
      </c>
      <c r="G8" s="9">
        <v>11</v>
      </c>
      <c r="H8" s="8">
        <v>1</v>
      </c>
      <c r="I8" s="8" t="s">
        <v>19</v>
      </c>
      <c r="J8" s="8">
        <v>1</v>
      </c>
      <c r="M8" s="8" t="str">
        <f>IF(OR(C8 = "",E8 = ""), "", B8)</f>
        <v>NZE</v>
      </c>
      <c r="N8" s="8" t="str">
        <f>IF(OR(C8 = "",E8 = ""), "", F8)</f>
        <v>ING</v>
      </c>
      <c r="O8" s="8" t="str">
        <f>IF(C8&gt;E8,B8, IF(E8&gt;C8,F8, ""))</f>
        <v>NZE</v>
      </c>
      <c r="P8" s="8" t="str">
        <f>IF(OR(C8 = "",E8 = ""), "", IF(C8=E8,B8, ""))</f>
        <v/>
      </c>
      <c r="Q8" s="8" t="str">
        <f>IF(OR(C8 = "",E8 = ""), "", IF(C8=E8,F8, ""))</f>
        <v/>
      </c>
      <c r="R8" s="8" t="str">
        <f>IF(C8&gt;E8,F8, IF(E8&gt;C8,B8, ""))</f>
        <v>ING</v>
      </c>
      <c r="S8" s="8" t="str">
        <f>IF(OR(C8 = "",E8 = ""), "", B8)</f>
        <v>NZE</v>
      </c>
      <c r="T8" s="8">
        <f>IF(C8 = "", "", C8)</f>
        <v>4</v>
      </c>
      <c r="U8" s="8" t="str">
        <f>IF(OR(C8 = "",E8 = ""), "", F8)</f>
        <v>ING</v>
      </c>
      <c r="V8" s="8">
        <f>IF(E8 = "", "", E8)</f>
        <v>1</v>
      </c>
      <c r="W8" s="8">
        <f>IF(C8 = "", "", C8)</f>
        <v>4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45459.430555555555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9">
        <v>1</v>
      </c>
      <c r="B10" s="8" t="str">
        <f>VLOOKUP($A10, Equipes!$A$3:$B$13, 2, FALSE)</f>
        <v>ANG</v>
      </c>
      <c r="C10" s="18">
        <v>0</v>
      </c>
      <c r="D10" s="10" t="s">
        <v>18</v>
      </c>
      <c r="E10" s="18">
        <v>1</v>
      </c>
      <c r="F10" s="11" t="str">
        <f>VLOOKUP($G10, Equipes!$A$3:$B$13, 2, FALSE)</f>
        <v>GAL</v>
      </c>
      <c r="G10" s="9">
        <v>8</v>
      </c>
      <c r="H10" s="8">
        <v>1</v>
      </c>
      <c r="I10" s="8" t="s">
        <v>19</v>
      </c>
      <c r="J10" s="8">
        <v>2</v>
      </c>
      <c r="M10" s="8" t="str">
        <f>IF(OR(C10 = "",E10 = ""), "", B10)</f>
        <v>ANG</v>
      </c>
      <c r="N10" s="8" t="str">
        <f>IF(OR(C10 = "",E10 = ""), "", F10)</f>
        <v>GAL</v>
      </c>
      <c r="O10" s="8" t="str">
        <f>IF(C10&gt;E10,B10, IF(E10&gt;C10,F10, ""))</f>
        <v>GAL</v>
      </c>
      <c r="P10" s="8" t="str">
        <f>IF(OR(C10 = "",E10 = ""), "", IF(C10=E10,B10, ""))</f>
        <v/>
      </c>
      <c r="Q10" s="8" t="str">
        <f>IF(OR(C10 = "",E10 = ""), "", IF(C10=E10,F10, ""))</f>
        <v/>
      </c>
      <c r="R10" s="8" t="str">
        <f>IF(C10&gt;E10,F10, IF(E10&gt;C10,B10, ""))</f>
        <v>ANG</v>
      </c>
      <c r="S10" s="8" t="str">
        <f>IF(OR(C10 = "",E10 = ""), "", B10)</f>
        <v>ANG</v>
      </c>
      <c r="T10" s="8">
        <f>IF(C10 = "", "", C10)</f>
        <v>0</v>
      </c>
      <c r="U10" s="8" t="str">
        <f>IF(OR(C10 = "",E10 = ""), "", F10)</f>
        <v>GAL</v>
      </c>
      <c r="V10" s="8">
        <f>IF(E10 = "", "", E10)</f>
        <v>1</v>
      </c>
      <c r="W10" s="8">
        <f>IF(C10 = "", "", C10)</f>
        <v>0</v>
      </c>
    </row>
    <row r="11" spans="1:23" x14ac:dyDescent="0.25">
      <c r="A11" s="9">
        <v>7</v>
      </c>
      <c r="B11" s="19" t="str">
        <f>VLOOKUP($A11, Equipes!$A$3:$B$13, 2, FALSE)</f>
        <v>ARG</v>
      </c>
      <c r="C11" s="18">
        <v>1</v>
      </c>
      <c r="D11" s="20" t="s">
        <v>18</v>
      </c>
      <c r="E11" s="18">
        <v>0</v>
      </c>
      <c r="F11" s="21" t="str">
        <f>VLOOKUP($G11, Equipes!$A$3:$B$13, 2, FALSE)</f>
        <v>BUL</v>
      </c>
      <c r="G11" s="22">
        <v>9</v>
      </c>
      <c r="H11" s="19">
        <v>2</v>
      </c>
      <c r="I11" s="19" t="s">
        <v>19</v>
      </c>
      <c r="J11" s="19">
        <v>2</v>
      </c>
      <c r="K11" s="19"/>
      <c r="M11" s="8" t="str">
        <f>IF(OR(C11 = "",E11 = ""), "", B11)</f>
        <v>ARG</v>
      </c>
      <c r="N11" s="8" t="str">
        <f>IF(OR(C11 = "",E11 = ""), "", F11)</f>
        <v>BUL</v>
      </c>
      <c r="O11" s="8" t="str">
        <f>IF(C11&gt;E11,B11, IF(E11&gt;C11,F11, ""))</f>
        <v>ARG</v>
      </c>
      <c r="P11" s="8" t="str">
        <f>IF(OR(C11 = "",E11 = ""), "", IF(C11=E11,B11, ""))</f>
        <v/>
      </c>
      <c r="Q11" s="8" t="str">
        <f>IF(OR(C11 = "",E11 = ""), "", IF(C11=E11,F11, ""))</f>
        <v/>
      </c>
      <c r="R11" s="8" t="str">
        <f>IF(C11&gt;E11,F11, IF(E11&gt;C11,B11, ""))</f>
        <v>BUL</v>
      </c>
      <c r="S11" s="8" t="str">
        <f>IF(OR(C11 = "",E11 = ""), "", B11)</f>
        <v>ARG</v>
      </c>
      <c r="T11" s="8">
        <f>IF(C11 = "", "", C11)</f>
        <v>1</v>
      </c>
      <c r="U11" s="8" t="str">
        <f>IF(OR(C11 = "",E11 = ""), "", F11)</f>
        <v>BUL</v>
      </c>
      <c r="V11" s="8">
        <f>IF(E11 = "", "", E11)</f>
        <v>0</v>
      </c>
      <c r="W11" s="8">
        <f>IF(C11 = "", "", C11)</f>
        <v>1</v>
      </c>
    </row>
    <row r="12" spans="1:23" x14ac:dyDescent="0.25">
      <c r="A12" s="9">
        <v>2</v>
      </c>
      <c r="B12" s="8" t="str">
        <f>VLOOKUP($A12, Equipes!$A$3:$B$13, 2, FALSE)</f>
        <v>JAP</v>
      </c>
      <c r="C12" s="18">
        <v>0</v>
      </c>
      <c r="D12" s="10" t="s">
        <v>18</v>
      </c>
      <c r="E12" s="18">
        <v>2</v>
      </c>
      <c r="F12" s="11" t="str">
        <f>VLOOKUP($G12, Equipes!$A$3:$B$13, 2, FALSE)</f>
        <v>ITA</v>
      </c>
      <c r="G12" s="9">
        <v>10</v>
      </c>
      <c r="H12" s="8">
        <v>4</v>
      </c>
      <c r="I12" s="8" t="s">
        <v>19</v>
      </c>
      <c r="J12" s="8">
        <v>2</v>
      </c>
      <c r="M12" s="8" t="str">
        <f>IF(OR(C12 = "",E12 = ""), "", B12)</f>
        <v>JAP</v>
      </c>
      <c r="N12" s="8" t="str">
        <f>IF(OR(C12 = "",E12 = ""), "", F12)</f>
        <v>ITA</v>
      </c>
      <c r="O12" s="8" t="str">
        <f>IF(C12&gt;E12,B12, IF(E12&gt;C12,F12, ""))</f>
        <v>ITA</v>
      </c>
      <c r="P12" s="8" t="str">
        <f>IF(OR(C12 = "",E12 = ""), "", IF(C12=E12,B12, ""))</f>
        <v/>
      </c>
      <c r="Q12" s="8" t="str">
        <f>IF(OR(C12 = "",E12 = ""), "", IF(C12=E12,F12, ""))</f>
        <v/>
      </c>
      <c r="R12" s="8" t="str">
        <f>IF(C12&gt;E12,F12, IF(E12&gt;C12,B12, ""))</f>
        <v>JAP</v>
      </c>
      <c r="S12" s="8" t="str">
        <f>IF(OR(C12 = "",E12 = ""), "", B12)</f>
        <v>JAP</v>
      </c>
      <c r="T12" s="8">
        <f>IF(C12 = "", "", C12)</f>
        <v>0</v>
      </c>
      <c r="U12" s="8" t="str">
        <f>IF(OR(C12 = "",E12 = ""), "", F12)</f>
        <v>ITA</v>
      </c>
      <c r="V12" s="8">
        <f>IF(E12 = "", "", E12)</f>
        <v>2</v>
      </c>
      <c r="W12" s="8">
        <f>IF(C12 = "", "", C12)</f>
        <v>0</v>
      </c>
    </row>
    <row r="13" spans="1:23" x14ac:dyDescent="0.25">
      <c r="A13" s="9">
        <v>3</v>
      </c>
      <c r="B13" s="19" t="str">
        <f>VLOOKUP($A13, Equipes!$A$3:$B$13, 2, FALSE)</f>
        <v>SUE</v>
      </c>
      <c r="C13" s="18">
        <v>1</v>
      </c>
      <c r="D13" s="20" t="s">
        <v>18</v>
      </c>
      <c r="E13" s="18">
        <v>0</v>
      </c>
      <c r="F13" s="21" t="str">
        <f>VLOOKUP($G13, Equipes!$A$3:$B$13, 2, FALSE)</f>
        <v>ING</v>
      </c>
      <c r="G13" s="22">
        <v>11</v>
      </c>
      <c r="H13" s="19">
        <v>3</v>
      </c>
      <c r="I13" s="19" t="s">
        <v>19</v>
      </c>
      <c r="J13" s="19">
        <v>2</v>
      </c>
      <c r="K13" s="19"/>
      <c r="M13" s="8" t="str">
        <f>IF(OR(C13 = "",E13 = ""), "", B13)</f>
        <v>SUE</v>
      </c>
      <c r="N13" s="8" t="str">
        <f>IF(OR(C13 = "",E13 = ""), "", F13)</f>
        <v>ING</v>
      </c>
      <c r="O13" s="8" t="str">
        <f>IF(C13&gt;E13,B13, IF(E13&gt;C13,F13, ""))</f>
        <v>SUE</v>
      </c>
      <c r="P13" s="8" t="str">
        <f>IF(OR(C13 = "",E13 = ""), "", IF(C13=E13,B13, ""))</f>
        <v/>
      </c>
      <c r="Q13" s="8" t="str">
        <f>IF(OR(C13 = "",E13 = ""), "", IF(C13=E13,F13, ""))</f>
        <v/>
      </c>
      <c r="R13" s="8" t="str">
        <f>IF(C13&gt;E13,F13, IF(E13&gt;C13,B13, ""))</f>
        <v>ING</v>
      </c>
      <c r="S13" s="8" t="str">
        <f>IF(OR(C13 = "",E13 = ""), "", B13)</f>
        <v>SUE</v>
      </c>
      <c r="T13" s="8">
        <f>IF(C13 = "", "", C13)</f>
        <v>1</v>
      </c>
      <c r="U13" s="8" t="str">
        <f>IF(OR(C13 = "",E13 = ""), "", F13)</f>
        <v>ING</v>
      </c>
      <c r="V13" s="8">
        <f>IF(E13 = "", "", E13)</f>
        <v>0</v>
      </c>
      <c r="W13" s="8">
        <f>IF(C13 = "", "", C13)</f>
        <v>1</v>
      </c>
    </row>
    <row r="14" spans="1:23" x14ac:dyDescent="0.25">
      <c r="A14" s="9">
        <v>5</v>
      </c>
      <c r="B14" s="8" t="str">
        <f>VLOOKUP($A14, Equipes!$A$3:$B$13, 2, FALSE)</f>
        <v>NZE</v>
      </c>
      <c r="C14" s="18">
        <v>3</v>
      </c>
      <c r="D14" s="10" t="s">
        <v>18</v>
      </c>
      <c r="E14" s="18">
        <v>0</v>
      </c>
      <c r="F14" s="11" t="str">
        <f>VLOOKUP($G14, Equipes!$A$3:$B$13, 2, FALSE)</f>
        <v>BRA</v>
      </c>
      <c r="G14" s="9">
        <v>6</v>
      </c>
      <c r="H14" s="8">
        <v>5</v>
      </c>
      <c r="I14" s="8" t="s">
        <v>19</v>
      </c>
      <c r="J14" s="8">
        <v>2</v>
      </c>
      <c r="M14" s="8" t="str">
        <f>IF(OR(C14 = "",E14 = ""), "", B14)</f>
        <v>NZE</v>
      </c>
      <c r="N14" s="8" t="str">
        <f>IF(OR(C14 = "",E14 = ""), "", F14)</f>
        <v>BRA</v>
      </c>
      <c r="O14" s="8" t="str">
        <f>IF(C14&gt;E14,B14, IF(E14&gt;C14,F14, ""))</f>
        <v>NZE</v>
      </c>
      <c r="P14" s="8" t="str">
        <f>IF(OR(C14 = "",E14 = ""), "", IF(C14=E14,B14, ""))</f>
        <v/>
      </c>
      <c r="Q14" s="8" t="str">
        <f>IF(OR(C14 = "",E14 = ""), "", IF(C14=E14,F14, ""))</f>
        <v/>
      </c>
      <c r="R14" s="8" t="str">
        <f>IF(C14&gt;E14,F14, IF(E14&gt;C14,B14, ""))</f>
        <v>BRA</v>
      </c>
      <c r="S14" s="8" t="str">
        <f>IF(OR(C14 = "",E14 = ""), "", B14)</f>
        <v>NZE</v>
      </c>
      <c r="T14" s="8">
        <f>IF(C14 = "", "", C14)</f>
        <v>3</v>
      </c>
      <c r="U14" s="8" t="str">
        <f>IF(OR(C14 = "",E14 = ""), "", F14)</f>
        <v>BRA</v>
      </c>
      <c r="V14" s="8">
        <f>IF(E14 = "", "", E14)</f>
        <v>0</v>
      </c>
      <c r="W14" s="8">
        <f>IF(C14 = "", "", C14)</f>
        <v>3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45459.444444444445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9">
        <v>1</v>
      </c>
      <c r="B16" s="8" t="str">
        <f>VLOOKUP($A16, Equipes!$A$3:$B$13, 2, FALSE)</f>
        <v>ANG</v>
      </c>
      <c r="C16" s="18">
        <v>2</v>
      </c>
      <c r="D16" s="10" t="s">
        <v>18</v>
      </c>
      <c r="E16" s="18">
        <v>3</v>
      </c>
      <c r="F16" s="11" t="str">
        <f>VLOOKUP($G16, Equipes!$A$3:$B$13, 2, FALSE)</f>
        <v>BUL</v>
      </c>
      <c r="G16" s="9">
        <v>9</v>
      </c>
      <c r="H16" s="8">
        <v>5</v>
      </c>
      <c r="I16" s="8" t="s">
        <v>19</v>
      </c>
      <c r="J16" s="8">
        <v>3</v>
      </c>
      <c r="M16" s="8" t="str">
        <f>IF(OR(C16 = "",E16 = ""), "", B16)</f>
        <v>ANG</v>
      </c>
      <c r="N16" s="8" t="str">
        <f>IF(OR(C16 = "",E16 = ""), "", F16)</f>
        <v>BUL</v>
      </c>
      <c r="O16" s="8" t="str">
        <f>IF(C16&gt;E16,B16, IF(E16&gt;C16,F16, ""))</f>
        <v>BUL</v>
      </c>
      <c r="P16" s="8" t="str">
        <f>IF(OR(C16 = "",E16 = ""), "", IF(C16=E16,B16, ""))</f>
        <v/>
      </c>
      <c r="Q16" s="8" t="str">
        <f>IF(OR(C16 = "",E16 = ""), "", IF(C16=E16,F16, ""))</f>
        <v/>
      </c>
      <c r="R16" s="8" t="str">
        <f>IF(C16&gt;E16,F16, IF(E16&gt;C16,B16, ""))</f>
        <v>ANG</v>
      </c>
      <c r="S16" s="8" t="str">
        <f>IF(OR(C16 = "",E16 = ""), "", B16)</f>
        <v>ANG</v>
      </c>
      <c r="T16" s="8">
        <f>IF(C16 = "", "", C16)</f>
        <v>2</v>
      </c>
      <c r="U16" s="8" t="str">
        <f>IF(OR(C16 = "",E16 = ""), "", F16)</f>
        <v>BUL</v>
      </c>
      <c r="V16" s="8">
        <f>IF(E16 = "", "", E16)</f>
        <v>3</v>
      </c>
      <c r="W16" s="8">
        <f>IF(C16 = "", "", C16)</f>
        <v>2</v>
      </c>
    </row>
    <row r="17" spans="1:23" x14ac:dyDescent="0.25">
      <c r="A17" s="9">
        <v>8</v>
      </c>
      <c r="B17" s="19" t="str">
        <f>VLOOKUP($A17, Equipes!$A$3:$B$13, 2, FALSE)</f>
        <v>GAL</v>
      </c>
      <c r="C17" s="18">
        <v>0</v>
      </c>
      <c r="D17" s="20" t="s">
        <v>18</v>
      </c>
      <c r="E17" s="18">
        <v>1</v>
      </c>
      <c r="F17" s="21" t="str">
        <f>VLOOKUP($G17, Equipes!$A$3:$B$13, 2, FALSE)</f>
        <v>ITA</v>
      </c>
      <c r="G17" s="22">
        <v>10</v>
      </c>
      <c r="H17" s="19">
        <v>1</v>
      </c>
      <c r="I17" s="19" t="s">
        <v>19</v>
      </c>
      <c r="J17" s="19">
        <v>3</v>
      </c>
      <c r="K17" s="19"/>
      <c r="M17" s="8" t="str">
        <f>IF(OR(C17 = "",E17 = ""), "", B17)</f>
        <v>GAL</v>
      </c>
      <c r="N17" s="8" t="str">
        <f>IF(OR(C17 = "",E17 = ""), "", F17)</f>
        <v>ITA</v>
      </c>
      <c r="O17" s="8" t="str">
        <f>IF(C17&gt;E17,B17, IF(E17&gt;C17,F17, ""))</f>
        <v>ITA</v>
      </c>
      <c r="P17" s="8" t="str">
        <f>IF(OR(C17 = "",E17 = ""), "", IF(C17=E17,B17, ""))</f>
        <v/>
      </c>
      <c r="Q17" s="8" t="str">
        <f>IF(OR(C17 = "",E17 = ""), "", IF(C17=E17,F17, ""))</f>
        <v/>
      </c>
      <c r="R17" s="8" t="str">
        <f>IF(C17&gt;E17,F17, IF(E17&gt;C17,B17, ""))</f>
        <v>GAL</v>
      </c>
      <c r="S17" s="8" t="str">
        <f>IF(OR(C17 = "",E17 = ""), "", B17)</f>
        <v>GAL</v>
      </c>
      <c r="T17" s="8">
        <f>IF(C17 = "", "", C17)</f>
        <v>0</v>
      </c>
      <c r="U17" s="8" t="str">
        <f>IF(OR(C17 = "",E17 = ""), "", F17)</f>
        <v>ITA</v>
      </c>
      <c r="V17" s="8">
        <f>IF(E17 = "", "", E17)</f>
        <v>1</v>
      </c>
      <c r="W17" s="8">
        <f>IF(C17 = "", "", C17)</f>
        <v>0</v>
      </c>
    </row>
    <row r="18" spans="1:23" x14ac:dyDescent="0.25">
      <c r="A18" s="9">
        <v>7</v>
      </c>
      <c r="B18" s="8" t="str">
        <f>VLOOKUP($A18, Equipes!$A$3:$B$13, 2, FALSE)</f>
        <v>ARG</v>
      </c>
      <c r="C18" s="18">
        <v>5</v>
      </c>
      <c r="D18" s="10" t="s">
        <v>18</v>
      </c>
      <c r="E18" s="18">
        <v>1</v>
      </c>
      <c r="F18" s="11" t="str">
        <f>VLOOKUP($G18, Equipes!$A$3:$B$13, 2, FALSE)</f>
        <v>ING</v>
      </c>
      <c r="G18" s="9">
        <v>11</v>
      </c>
      <c r="H18" s="8">
        <v>2</v>
      </c>
      <c r="I18" s="8" t="s">
        <v>19</v>
      </c>
      <c r="J18" s="8">
        <v>3</v>
      </c>
      <c r="M18" s="8" t="str">
        <f>IF(OR(C18 = "",E18 = ""), "", B18)</f>
        <v>ARG</v>
      </c>
      <c r="N18" s="8" t="str">
        <f>IF(OR(C18 = "",E18 = ""), "", F18)</f>
        <v>ING</v>
      </c>
      <c r="O18" s="8" t="str">
        <f>IF(C18&gt;E18,B18, IF(E18&gt;C18,F18, ""))</f>
        <v>ARG</v>
      </c>
      <c r="P18" s="8" t="str">
        <f>IF(OR(C18 = "",E18 = ""), "", IF(C18=E18,B18, ""))</f>
        <v/>
      </c>
      <c r="Q18" s="8" t="str">
        <f>IF(OR(C18 = "",E18 = ""), "", IF(C18=E18,F18, ""))</f>
        <v/>
      </c>
      <c r="R18" s="8" t="str">
        <f>IF(C18&gt;E18,F18, IF(E18&gt;C18,B18, ""))</f>
        <v>ING</v>
      </c>
      <c r="S18" s="8" t="str">
        <f>IF(OR(C18 = "",E18 = ""), "", B18)</f>
        <v>ARG</v>
      </c>
      <c r="T18" s="8">
        <f>IF(C18 = "", "", C18)</f>
        <v>5</v>
      </c>
      <c r="U18" s="8" t="str">
        <f>IF(OR(C18 = "",E18 = ""), "", F18)</f>
        <v>ING</v>
      </c>
      <c r="V18" s="8">
        <f>IF(E18 = "", "", E18)</f>
        <v>1</v>
      </c>
      <c r="W18" s="8">
        <f>IF(C18 = "", "", C18)</f>
        <v>5</v>
      </c>
    </row>
    <row r="19" spans="1:23" x14ac:dyDescent="0.25">
      <c r="A19" s="9">
        <v>3</v>
      </c>
      <c r="B19" s="19" t="str">
        <f>VLOOKUP($A19, Equipes!$A$3:$B$13, 2, FALSE)</f>
        <v>SUE</v>
      </c>
      <c r="C19" s="18">
        <v>0</v>
      </c>
      <c r="D19" s="20" t="s">
        <v>18</v>
      </c>
      <c r="E19" s="18">
        <v>3</v>
      </c>
      <c r="F19" s="21" t="str">
        <f>VLOOKUP($G19, Equipes!$A$3:$B$13, 2, FALSE)</f>
        <v>BRA</v>
      </c>
      <c r="G19" s="22">
        <v>6</v>
      </c>
      <c r="H19" s="19">
        <v>4</v>
      </c>
      <c r="I19" s="19" t="s">
        <v>19</v>
      </c>
      <c r="J19" s="19">
        <v>3</v>
      </c>
      <c r="K19" s="19"/>
      <c r="M19" s="8" t="str">
        <f>IF(OR(C19 = "",E19 = ""), "", B19)</f>
        <v>SUE</v>
      </c>
      <c r="N19" s="8" t="str">
        <f>IF(OR(C19 = "",E19 = ""), "", F19)</f>
        <v>BRA</v>
      </c>
      <c r="O19" s="8" t="str">
        <f>IF(C19&gt;E19,B19, IF(E19&gt;C19,F19, ""))</f>
        <v>BRA</v>
      </c>
      <c r="P19" s="8" t="str">
        <f>IF(OR(C19 = "",E19 = ""), "", IF(C19=E19,B19, ""))</f>
        <v/>
      </c>
      <c r="Q19" s="8" t="str">
        <f>IF(OR(C19 = "",E19 = ""), "", IF(C19=E19,F19, ""))</f>
        <v/>
      </c>
      <c r="R19" s="8" t="str">
        <f>IF(C19&gt;E19,F19, IF(E19&gt;C19,B19, ""))</f>
        <v>SUE</v>
      </c>
      <c r="S19" s="8" t="str">
        <f>IF(OR(C19 = "",E19 = ""), "", B19)</f>
        <v>SUE</v>
      </c>
      <c r="T19" s="8">
        <f>IF(C19 = "", "", C19)</f>
        <v>0</v>
      </c>
      <c r="U19" s="8" t="str">
        <f>IF(OR(C19 = "",E19 = ""), "", F19)</f>
        <v>BRA</v>
      </c>
      <c r="V19" s="8">
        <f>IF(E19 = "", "", E19)</f>
        <v>3</v>
      </c>
      <c r="W19" s="8">
        <f>IF(C19 = "", "", C19)</f>
        <v>0</v>
      </c>
    </row>
    <row r="20" spans="1:23" x14ac:dyDescent="0.25">
      <c r="A20" s="9">
        <v>4</v>
      </c>
      <c r="B20" s="8" t="str">
        <f>VLOOKUP($A20, Equipes!$A$3:$B$13, 2, FALSE)</f>
        <v>LIB</v>
      </c>
      <c r="C20" s="18">
        <v>0</v>
      </c>
      <c r="D20" s="10" t="s">
        <v>18</v>
      </c>
      <c r="E20" s="18">
        <v>2</v>
      </c>
      <c r="F20" s="11" t="str">
        <f>VLOOKUP($G20, Equipes!$A$3:$B$13, 2, FALSE)</f>
        <v>NZE</v>
      </c>
      <c r="G20" s="9">
        <v>5</v>
      </c>
      <c r="H20" s="8">
        <v>3</v>
      </c>
      <c r="I20" s="8" t="s">
        <v>19</v>
      </c>
      <c r="J20" s="8">
        <v>3</v>
      </c>
      <c r="M20" s="8" t="str">
        <f>IF(OR(C20 = "",E20 = ""), "", B20)</f>
        <v>LIB</v>
      </c>
      <c r="N20" s="8" t="str">
        <f>IF(OR(C20 = "",E20 = ""), "", F20)</f>
        <v>NZE</v>
      </c>
      <c r="O20" s="8" t="str">
        <f>IF(C20&gt;E20,B20, IF(E20&gt;C20,F20, ""))</f>
        <v>NZE</v>
      </c>
      <c r="P20" s="8" t="str">
        <f>IF(OR(C20 = "",E20 = ""), "", IF(C20=E20,B20, ""))</f>
        <v/>
      </c>
      <c r="Q20" s="8" t="str">
        <f>IF(OR(C20 = "",E20 = ""), "", IF(C20=E20,F20, ""))</f>
        <v/>
      </c>
      <c r="R20" s="8" t="str">
        <f>IF(C20&gt;E20,F20, IF(E20&gt;C20,B20, ""))</f>
        <v>LIB</v>
      </c>
      <c r="S20" s="8" t="str">
        <f>IF(OR(C20 = "",E20 = ""), "", B20)</f>
        <v>LIB</v>
      </c>
      <c r="T20" s="8">
        <f>IF(C20 = "", "", C20)</f>
        <v>0</v>
      </c>
      <c r="U20" s="8" t="str">
        <f>IF(OR(C20 = "",E20 = ""), "", F20)</f>
        <v>NZE</v>
      </c>
      <c r="V20" s="8">
        <f>IF(E20 = "", "", E20)</f>
        <v>2</v>
      </c>
      <c r="W20" s="8">
        <f>IF(C20 = "", "", C20)</f>
        <v>0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45459.458333333328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9">
        <v>1</v>
      </c>
      <c r="B22" s="8" t="str">
        <f>VLOOKUP($A22, Equipes!$A$3:$B$13, 2, FALSE)</f>
        <v>ANG</v>
      </c>
      <c r="C22" s="18">
        <v>1</v>
      </c>
      <c r="D22" s="10" t="s">
        <v>18</v>
      </c>
      <c r="E22" s="18">
        <v>0</v>
      </c>
      <c r="F22" s="11" t="str">
        <f>VLOOKUP($G22, Equipes!$A$3:$B$13, 2, FALSE)</f>
        <v>ITA</v>
      </c>
      <c r="G22" s="9">
        <v>10</v>
      </c>
      <c r="H22" s="8">
        <v>5</v>
      </c>
      <c r="I22" s="8" t="s">
        <v>19</v>
      </c>
      <c r="J22" s="8">
        <v>4</v>
      </c>
      <c r="M22" s="8" t="str">
        <f>IF(OR(C22 = "",E22 = ""), "", B22)</f>
        <v>ANG</v>
      </c>
      <c r="N22" s="8" t="str">
        <f>IF(OR(C22 = "",E22 = ""), "", F22)</f>
        <v>ITA</v>
      </c>
      <c r="O22" s="8" t="str">
        <f>IF(C22&gt;E22,B22, IF(E22&gt;C22,F22, ""))</f>
        <v>ANG</v>
      </c>
      <c r="P22" s="8" t="str">
        <f>IF(OR(C22 = "",E22 = ""), "", IF(C22=E22,B22, ""))</f>
        <v/>
      </c>
      <c r="Q22" s="8" t="str">
        <f>IF(OR(C22 = "",E22 = ""), "", IF(C22=E22,F22, ""))</f>
        <v/>
      </c>
      <c r="R22" s="8" t="str">
        <f>IF(C22&gt;E22,F22, IF(E22&gt;C22,B22, ""))</f>
        <v>ITA</v>
      </c>
      <c r="S22" s="8" t="str">
        <f>IF(OR(C22 = "",E22 = ""), "", B22)</f>
        <v>ANG</v>
      </c>
      <c r="T22" s="8">
        <f>IF(C22 = "", "", C22)</f>
        <v>1</v>
      </c>
      <c r="U22" s="8" t="str">
        <f>IF(OR(C22 = "",E22 = ""), "", F22)</f>
        <v>ITA</v>
      </c>
      <c r="V22" s="8">
        <f>IF(E22 = "", "", E22)</f>
        <v>0</v>
      </c>
      <c r="W22" s="8">
        <f>IF(C22 = "", "", C22)</f>
        <v>1</v>
      </c>
    </row>
    <row r="23" spans="1:23" x14ac:dyDescent="0.25">
      <c r="A23" s="9">
        <v>9</v>
      </c>
      <c r="B23" s="19" t="str">
        <f>VLOOKUP($A23, Equipes!$A$3:$B$13, 2, FALSE)</f>
        <v>BUL</v>
      </c>
      <c r="C23" s="18">
        <v>0</v>
      </c>
      <c r="D23" s="20" t="s">
        <v>18</v>
      </c>
      <c r="E23" s="18">
        <v>0</v>
      </c>
      <c r="F23" s="21" t="str">
        <f>VLOOKUP($G23, Equipes!$A$3:$B$13, 2, FALSE)</f>
        <v>ING</v>
      </c>
      <c r="G23" s="22">
        <v>11</v>
      </c>
      <c r="H23" s="19">
        <v>2</v>
      </c>
      <c r="I23" s="19" t="s">
        <v>19</v>
      </c>
      <c r="J23" s="19">
        <v>4</v>
      </c>
      <c r="K23" s="19"/>
      <c r="M23" s="8" t="str">
        <f>IF(OR(C23 = "",E23 = ""), "", B23)</f>
        <v>BUL</v>
      </c>
      <c r="N23" s="8" t="str">
        <f>IF(OR(C23 = "",E23 = ""), "", F23)</f>
        <v>ING</v>
      </c>
      <c r="O23" s="8" t="str">
        <f>IF(C23&gt;E23,B23, IF(E23&gt;C23,F23, ""))</f>
        <v/>
      </c>
      <c r="P23" s="8" t="str">
        <f>IF(OR(C23 = "",E23 = ""), "", IF(C23=E23,B23, ""))</f>
        <v>BUL</v>
      </c>
      <c r="Q23" s="8" t="str">
        <f>IF(OR(C23 = "",E23 = ""), "", IF(C23=E23,F23, ""))</f>
        <v>ING</v>
      </c>
      <c r="R23" s="8" t="str">
        <f>IF(C23&gt;E23,F23, IF(E23&gt;C23,B23, ""))</f>
        <v/>
      </c>
      <c r="S23" s="8" t="str">
        <f>IF(OR(C23 = "",E23 = ""), "", B23)</f>
        <v>BUL</v>
      </c>
      <c r="T23" s="8">
        <f>IF(C23 = "", "", C23)</f>
        <v>0</v>
      </c>
      <c r="U23" s="8" t="str">
        <f>IF(OR(C23 = "",E23 = ""), "", F23)</f>
        <v>ING</v>
      </c>
      <c r="V23" s="8">
        <f>IF(E23 = "", "", E23)</f>
        <v>0</v>
      </c>
      <c r="W23" s="8">
        <f>IF(C23 = "", "", C23)</f>
        <v>0</v>
      </c>
    </row>
    <row r="24" spans="1:23" x14ac:dyDescent="0.25">
      <c r="A24" s="9">
        <v>7</v>
      </c>
      <c r="B24" s="8" t="str">
        <f>VLOOKUP($A24, Equipes!$A$3:$B$13, 2, FALSE)</f>
        <v>ARG</v>
      </c>
      <c r="C24" s="18">
        <v>1</v>
      </c>
      <c r="D24" s="10" t="s">
        <v>18</v>
      </c>
      <c r="E24" s="18">
        <v>5</v>
      </c>
      <c r="F24" s="11" t="str">
        <f>VLOOKUP($G24, Equipes!$A$3:$B$13, 2, FALSE)</f>
        <v>BRA</v>
      </c>
      <c r="G24" s="9">
        <v>6</v>
      </c>
      <c r="H24" s="8">
        <v>3</v>
      </c>
      <c r="I24" s="8" t="s">
        <v>19</v>
      </c>
      <c r="J24" s="8">
        <v>4</v>
      </c>
      <c r="M24" s="8" t="str">
        <f>IF(OR(C24 = "",E24 = ""), "", B24)</f>
        <v>ARG</v>
      </c>
      <c r="N24" s="8" t="str">
        <f>IF(OR(C24 = "",E24 = ""), "", F24)</f>
        <v>BRA</v>
      </c>
      <c r="O24" s="8" t="str">
        <f>IF(C24&gt;E24,B24, IF(E24&gt;C24,F24, ""))</f>
        <v>BRA</v>
      </c>
      <c r="P24" s="8" t="str">
        <f>IF(OR(C24 = "",E24 = ""), "", IF(C24=E24,B24, ""))</f>
        <v/>
      </c>
      <c r="Q24" s="8" t="str">
        <f>IF(OR(C24 = "",E24 = ""), "", IF(C24=E24,F24, ""))</f>
        <v/>
      </c>
      <c r="R24" s="8" t="str">
        <f>IF(C24&gt;E24,F24, IF(E24&gt;C24,B24, ""))</f>
        <v>ARG</v>
      </c>
      <c r="S24" s="8" t="str">
        <f>IF(OR(C24 = "",E24 = ""), "", B24)</f>
        <v>ARG</v>
      </c>
      <c r="T24" s="8">
        <f>IF(C24 = "", "", C24)</f>
        <v>1</v>
      </c>
      <c r="U24" s="8" t="str">
        <f>IF(OR(C24 = "",E24 = ""), "", F24)</f>
        <v>BRA</v>
      </c>
      <c r="V24" s="8">
        <f>IF(E24 = "", "", E24)</f>
        <v>5</v>
      </c>
      <c r="W24" s="8">
        <f>IF(C24 = "", "", C24)</f>
        <v>1</v>
      </c>
    </row>
    <row r="25" spans="1:23" x14ac:dyDescent="0.25">
      <c r="A25" s="9">
        <v>2</v>
      </c>
      <c r="B25" s="19" t="str">
        <f>VLOOKUP($A25, Equipes!$A$3:$B$13, 2, FALSE)</f>
        <v>JAP</v>
      </c>
      <c r="C25" s="18">
        <v>1</v>
      </c>
      <c r="D25" s="20" t="s">
        <v>18</v>
      </c>
      <c r="E25" s="18">
        <v>2</v>
      </c>
      <c r="F25" s="21" t="str">
        <f>VLOOKUP($G25, Equipes!$A$3:$B$13, 2, FALSE)</f>
        <v>NZE</v>
      </c>
      <c r="G25" s="22">
        <v>5</v>
      </c>
      <c r="H25" s="19">
        <v>4</v>
      </c>
      <c r="I25" s="19" t="s">
        <v>19</v>
      </c>
      <c r="J25" s="19">
        <v>4</v>
      </c>
      <c r="K25" s="19"/>
      <c r="M25" s="8" t="str">
        <f>IF(OR(C25 = "",E25 = ""), "", B25)</f>
        <v>JAP</v>
      </c>
      <c r="N25" s="8" t="str">
        <f>IF(OR(C25 = "",E25 = ""), "", F25)</f>
        <v>NZE</v>
      </c>
      <c r="O25" s="8" t="str">
        <f>IF(C25&gt;E25,B25, IF(E25&gt;C25,F25, ""))</f>
        <v>NZE</v>
      </c>
      <c r="P25" s="8" t="str">
        <f>IF(OR(C25 = "",E25 = ""), "", IF(C25=E25,B25, ""))</f>
        <v/>
      </c>
      <c r="Q25" s="8" t="str">
        <f>IF(OR(C25 = "",E25 = ""), "", IF(C25=E25,F25, ""))</f>
        <v/>
      </c>
      <c r="R25" s="8" t="str">
        <f>IF(C25&gt;E25,F25, IF(E25&gt;C25,B25, ""))</f>
        <v>JAP</v>
      </c>
      <c r="S25" s="8" t="str">
        <f>IF(OR(C25 = "",E25 = ""), "", B25)</f>
        <v>JAP</v>
      </c>
      <c r="T25" s="8">
        <f>IF(C25 = "", "", C25)</f>
        <v>1</v>
      </c>
      <c r="U25" s="8" t="str">
        <f>IF(OR(C25 = "",E25 = ""), "", F25)</f>
        <v>NZE</v>
      </c>
      <c r="V25" s="8">
        <f>IF(E25 = "", "", E25)</f>
        <v>2</v>
      </c>
      <c r="W25" s="8">
        <f>IF(C25 = "", "", C25)</f>
        <v>1</v>
      </c>
    </row>
    <row r="26" spans="1:23" x14ac:dyDescent="0.25">
      <c r="A26" s="9">
        <v>3</v>
      </c>
      <c r="B26" s="8" t="str">
        <f>VLOOKUP($A26, Equipes!$A$3:$B$13, 2, FALSE)</f>
        <v>SUE</v>
      </c>
      <c r="C26" s="18">
        <v>1</v>
      </c>
      <c r="D26" s="10" t="s">
        <v>18</v>
      </c>
      <c r="E26" s="18">
        <v>1</v>
      </c>
      <c r="F26" s="11" t="str">
        <f>VLOOKUP($G26, Equipes!$A$3:$B$13, 2, FALSE)</f>
        <v>LIB</v>
      </c>
      <c r="G26" s="9">
        <v>4</v>
      </c>
      <c r="H26" s="8">
        <v>1</v>
      </c>
      <c r="I26" s="8" t="s">
        <v>19</v>
      </c>
      <c r="J26" s="8">
        <v>4</v>
      </c>
      <c r="M26" s="8" t="str">
        <f>IF(OR(C26 = "",E26 = ""), "", B26)</f>
        <v>SUE</v>
      </c>
      <c r="N26" s="8" t="str">
        <f>IF(OR(C26 = "",E26 = ""), "", F26)</f>
        <v>LIB</v>
      </c>
      <c r="O26" s="8" t="str">
        <f>IF(C26&gt;E26,B26, IF(E26&gt;C26,F26, ""))</f>
        <v/>
      </c>
      <c r="P26" s="8" t="str">
        <f>IF(OR(C26 = "",E26 = ""), "", IF(C26=E26,B26, ""))</f>
        <v>SUE</v>
      </c>
      <c r="Q26" s="8" t="str">
        <f>IF(OR(C26 = "",E26 = ""), "", IF(C26=E26,F26, ""))</f>
        <v>LIB</v>
      </c>
      <c r="R26" s="8" t="str">
        <f>IF(C26&gt;E26,F26, IF(E26&gt;C26,B26, ""))</f>
        <v/>
      </c>
      <c r="S26" s="8" t="str">
        <f>IF(OR(C26 = "",E26 = ""), "", B26)</f>
        <v>SUE</v>
      </c>
      <c r="T26" s="8">
        <f>IF(C26 = "", "", C26)</f>
        <v>1</v>
      </c>
      <c r="U26" s="8" t="str">
        <f>IF(OR(C26 = "",E26 = ""), "", F26)</f>
        <v>LIB</v>
      </c>
      <c r="V26" s="8">
        <f>IF(E26 = "", "", E26)</f>
        <v>1</v>
      </c>
      <c r="W26" s="8">
        <f>IF(C26 = "", "", C26)</f>
        <v>1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45459.472222222219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9">
        <v>1</v>
      </c>
      <c r="B28" s="8" t="str">
        <f>VLOOKUP($A28, Equipes!$A$3:$B$13, 2, FALSE)</f>
        <v>ANG</v>
      </c>
      <c r="C28" s="18">
        <v>1</v>
      </c>
      <c r="D28" s="10" t="s">
        <v>18</v>
      </c>
      <c r="E28" s="18">
        <v>1</v>
      </c>
      <c r="F28" s="11" t="str">
        <f>VLOOKUP($G28, Equipes!$A$3:$B$13, 2, FALSE)</f>
        <v>ING</v>
      </c>
      <c r="G28" s="9">
        <v>11</v>
      </c>
      <c r="H28" s="8">
        <v>5</v>
      </c>
      <c r="I28" s="8" t="s">
        <v>19</v>
      </c>
      <c r="J28" s="8">
        <v>5</v>
      </c>
      <c r="M28" s="8" t="str">
        <f>IF(OR(C28 = "",E28 = ""), "", B28)</f>
        <v>ANG</v>
      </c>
      <c r="N28" s="8" t="str">
        <f>IF(OR(C28 = "",E28 = ""), "", F28)</f>
        <v>ING</v>
      </c>
      <c r="O28" s="8" t="str">
        <f>IF(C28&gt;E28,B28, IF(E28&gt;C28,F28, ""))</f>
        <v/>
      </c>
      <c r="P28" s="8" t="str">
        <f>IF(OR(C28 = "",E28 = ""), "", IF(C28=E28,B28, ""))</f>
        <v>ANG</v>
      </c>
      <c r="Q28" s="8" t="str">
        <f>IF(OR(C28 = "",E28 = ""), "", IF(C28=E28,F28, ""))</f>
        <v>ING</v>
      </c>
      <c r="R28" s="8" t="str">
        <f>IF(C28&gt;E28,F28, IF(E28&gt;C28,B28, ""))</f>
        <v/>
      </c>
      <c r="S28" s="8" t="str">
        <f>IF(OR(C28 = "",E28 = ""), "", B28)</f>
        <v>ANG</v>
      </c>
      <c r="T28" s="8">
        <f>IF(C28 = "", "", C28)</f>
        <v>1</v>
      </c>
      <c r="U28" s="8" t="str">
        <f>IF(OR(C28 = "",E28 = ""), "", F28)</f>
        <v>ING</v>
      </c>
      <c r="V28" s="8">
        <f>IF(E28 = "", "", E28)</f>
        <v>1</v>
      </c>
      <c r="W28" s="8">
        <f>IF(C28 = "", "", C28)</f>
        <v>1</v>
      </c>
    </row>
    <row r="29" spans="1:23" x14ac:dyDescent="0.25">
      <c r="A29" s="9">
        <v>9</v>
      </c>
      <c r="B29" s="19" t="str">
        <f>VLOOKUP($A29, Equipes!$A$3:$B$13, 2, FALSE)</f>
        <v>BUL</v>
      </c>
      <c r="C29" s="18">
        <v>0</v>
      </c>
      <c r="D29" s="20" t="s">
        <v>18</v>
      </c>
      <c r="E29" s="18">
        <v>2</v>
      </c>
      <c r="F29" s="21" t="str">
        <f>VLOOKUP($G29, Equipes!$A$3:$B$13, 2, FALSE)</f>
        <v>BRA</v>
      </c>
      <c r="G29" s="22">
        <v>6</v>
      </c>
      <c r="H29" s="19">
        <v>2</v>
      </c>
      <c r="I29" s="19" t="s">
        <v>19</v>
      </c>
      <c r="J29" s="19">
        <v>5</v>
      </c>
      <c r="K29" s="19"/>
      <c r="M29" s="8" t="str">
        <f>IF(OR(C29 = "",E29 = ""), "", B29)</f>
        <v>BUL</v>
      </c>
      <c r="N29" s="8" t="str">
        <f>IF(OR(C29 = "",E29 = ""), "", F29)</f>
        <v>BRA</v>
      </c>
      <c r="O29" s="8" t="str">
        <f>IF(C29&gt;E29,B29, IF(E29&gt;C29,F29, ""))</f>
        <v>BRA</v>
      </c>
      <c r="P29" s="8" t="str">
        <f>IF(OR(C29 = "",E29 = ""), "", IF(C29=E29,B29, ""))</f>
        <v/>
      </c>
      <c r="Q29" s="8" t="str">
        <f>IF(OR(C29 = "",E29 = ""), "", IF(C29=E29,F29, ""))</f>
        <v/>
      </c>
      <c r="R29" s="8" t="str">
        <f>IF(C29&gt;E29,F29, IF(E29&gt;C29,B29, ""))</f>
        <v>BUL</v>
      </c>
      <c r="S29" s="8" t="str">
        <f>IF(OR(C29 = "",E29 = ""), "", B29)</f>
        <v>BUL</v>
      </c>
      <c r="T29" s="8">
        <f>IF(C29 = "", "", C29)</f>
        <v>0</v>
      </c>
      <c r="U29" s="8" t="str">
        <f>IF(OR(C29 = "",E29 = ""), "", F29)</f>
        <v>BRA</v>
      </c>
      <c r="V29" s="8">
        <f>IF(E29 = "", "", E29)</f>
        <v>2</v>
      </c>
      <c r="W29" s="8">
        <f>IF(C29 = "", "", C29)</f>
        <v>0</v>
      </c>
    </row>
    <row r="30" spans="1:23" x14ac:dyDescent="0.25">
      <c r="A30" s="9">
        <v>8</v>
      </c>
      <c r="B30" s="8" t="str">
        <f>VLOOKUP($A30, Equipes!$A$3:$B$13, 2, FALSE)</f>
        <v>GAL</v>
      </c>
      <c r="C30" s="18">
        <v>0</v>
      </c>
      <c r="D30" s="10" t="s">
        <v>18</v>
      </c>
      <c r="E30" s="18">
        <v>3</v>
      </c>
      <c r="F30" s="11" t="str">
        <f>VLOOKUP($G30, Equipes!$A$3:$B$13, 2, FALSE)</f>
        <v>NZE</v>
      </c>
      <c r="G30" s="9">
        <v>5</v>
      </c>
      <c r="H30" s="8">
        <v>4</v>
      </c>
      <c r="I30" s="8" t="s">
        <v>19</v>
      </c>
      <c r="J30" s="8">
        <v>5</v>
      </c>
      <c r="M30" s="8" t="str">
        <f>IF(OR(C30 = "",E30 = ""), "", B30)</f>
        <v>GAL</v>
      </c>
      <c r="N30" s="8" t="str">
        <f>IF(OR(C30 = "",E30 = ""), "", F30)</f>
        <v>NZE</v>
      </c>
      <c r="O30" s="8" t="str">
        <f>IF(C30&gt;E30,B30, IF(E30&gt;C30,F30, ""))</f>
        <v>NZE</v>
      </c>
      <c r="P30" s="8" t="str">
        <f>IF(OR(C30 = "",E30 = ""), "", IF(C30=E30,B30, ""))</f>
        <v/>
      </c>
      <c r="Q30" s="8" t="str">
        <f>IF(OR(C30 = "",E30 = ""), "", IF(C30=E30,F30, ""))</f>
        <v/>
      </c>
      <c r="R30" s="8" t="str">
        <f>IF(C30&gt;E30,F30, IF(E30&gt;C30,B30, ""))</f>
        <v>GAL</v>
      </c>
      <c r="S30" s="8" t="str">
        <f>IF(OR(C30 = "",E30 = ""), "", B30)</f>
        <v>GAL</v>
      </c>
      <c r="T30" s="8">
        <f>IF(C30 = "", "", C30)</f>
        <v>0</v>
      </c>
      <c r="U30" s="8" t="str">
        <f>IF(OR(C30 = "",E30 = ""), "", F30)</f>
        <v>NZE</v>
      </c>
      <c r="V30" s="8">
        <f>IF(E30 = "", "", E30)</f>
        <v>3</v>
      </c>
      <c r="W30" s="8">
        <f>IF(C30 = "", "", C30)</f>
        <v>0</v>
      </c>
    </row>
    <row r="31" spans="1:23" x14ac:dyDescent="0.25">
      <c r="A31" s="9">
        <v>7</v>
      </c>
      <c r="B31" s="19" t="str">
        <f>VLOOKUP($A31, Equipes!$A$3:$B$13, 2, FALSE)</f>
        <v>ARG</v>
      </c>
      <c r="C31" s="18">
        <v>3</v>
      </c>
      <c r="D31" s="20" t="s">
        <v>18</v>
      </c>
      <c r="E31" s="18">
        <v>1</v>
      </c>
      <c r="F31" s="21" t="str">
        <f>VLOOKUP($G31, Equipes!$A$3:$B$13, 2, FALSE)</f>
        <v>LIB</v>
      </c>
      <c r="G31" s="22">
        <v>4</v>
      </c>
      <c r="H31" s="19">
        <v>3</v>
      </c>
      <c r="I31" s="19" t="s">
        <v>19</v>
      </c>
      <c r="J31" s="19">
        <v>5</v>
      </c>
      <c r="K31" s="19"/>
      <c r="M31" s="8" t="str">
        <f>IF(OR(C31 = "",E31 = ""), "", B31)</f>
        <v>ARG</v>
      </c>
      <c r="N31" s="8" t="str">
        <f>IF(OR(C31 = "",E31 = ""), "", F31)</f>
        <v>LIB</v>
      </c>
      <c r="O31" s="8" t="str">
        <f>IF(C31&gt;E31,B31, IF(E31&gt;C31,F31, ""))</f>
        <v>ARG</v>
      </c>
      <c r="P31" s="8" t="str">
        <f>IF(OR(C31 = "",E31 = ""), "", IF(C31=E31,B31, ""))</f>
        <v/>
      </c>
      <c r="Q31" s="8" t="str">
        <f>IF(OR(C31 = "",E31 = ""), "", IF(C31=E31,F31, ""))</f>
        <v/>
      </c>
      <c r="R31" s="8" t="str">
        <f>IF(C31&gt;E31,F31, IF(E31&gt;C31,B31, ""))</f>
        <v>LIB</v>
      </c>
      <c r="S31" s="8" t="str">
        <f>IF(OR(C31 = "",E31 = ""), "", B31)</f>
        <v>ARG</v>
      </c>
      <c r="T31" s="8">
        <f>IF(C31 = "", "", C31)</f>
        <v>3</v>
      </c>
      <c r="U31" s="8" t="str">
        <f>IF(OR(C31 = "",E31 = ""), "", F31)</f>
        <v>LIB</v>
      </c>
      <c r="V31" s="8">
        <f>IF(E31 = "", "", E31)</f>
        <v>1</v>
      </c>
      <c r="W31" s="8">
        <f>IF(C31 = "", "", C31)</f>
        <v>3</v>
      </c>
    </row>
    <row r="32" spans="1:23" x14ac:dyDescent="0.25">
      <c r="A32" s="9">
        <v>2</v>
      </c>
      <c r="B32" s="8" t="str">
        <f>VLOOKUP($A32, Equipes!$A$3:$B$13, 2, FALSE)</f>
        <v>JAP</v>
      </c>
      <c r="C32" s="18">
        <v>0</v>
      </c>
      <c r="D32" s="10" t="s">
        <v>18</v>
      </c>
      <c r="E32" s="18">
        <v>2</v>
      </c>
      <c r="F32" s="11" t="str">
        <f>VLOOKUP($G32, Equipes!$A$3:$B$13, 2, FALSE)</f>
        <v>SUE</v>
      </c>
      <c r="G32" s="9">
        <v>3</v>
      </c>
      <c r="H32" s="8">
        <v>1</v>
      </c>
      <c r="I32" s="8" t="s">
        <v>19</v>
      </c>
      <c r="J32" s="8">
        <v>5</v>
      </c>
      <c r="M32" s="8" t="str">
        <f>IF(OR(C32 = "",E32 = ""), "", B32)</f>
        <v>JAP</v>
      </c>
      <c r="N32" s="8" t="str">
        <f>IF(OR(C32 = "",E32 = ""), "", F32)</f>
        <v>SUE</v>
      </c>
      <c r="O32" s="8" t="str">
        <f>IF(C32&gt;E32,B32, IF(E32&gt;C32,F32, ""))</f>
        <v>SUE</v>
      </c>
      <c r="P32" s="8" t="str">
        <f>IF(OR(C32 = "",E32 = ""), "", IF(C32=E32,B32, ""))</f>
        <v/>
      </c>
      <c r="Q32" s="8" t="str">
        <f>IF(OR(C32 = "",E32 = ""), "", IF(C32=E32,F32, ""))</f>
        <v/>
      </c>
      <c r="R32" s="8" t="str">
        <f>IF(C32&gt;E32,F32, IF(E32&gt;C32,B32, ""))</f>
        <v>JAP</v>
      </c>
      <c r="S32" s="8" t="str">
        <f>IF(OR(C32 = "",E32 = ""), "", B32)</f>
        <v>JAP</v>
      </c>
      <c r="T32" s="8">
        <f>IF(C32 = "", "", C32)</f>
        <v>0</v>
      </c>
      <c r="U32" s="8" t="str">
        <f>IF(OR(C32 = "",E32 = ""), "", F32)</f>
        <v>SUE</v>
      </c>
      <c r="V32" s="8">
        <f>IF(E32 = "", "", E32)</f>
        <v>2</v>
      </c>
      <c r="W32" s="8">
        <f>IF(C32 = "", "", C32)</f>
        <v>0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45459.486111111109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9">
        <v>11</v>
      </c>
      <c r="B34" s="8" t="str">
        <f>VLOOKUP($A34, Equipes!$A$3:$B$13, 2, FALSE)</f>
        <v>ING</v>
      </c>
      <c r="C34" s="18">
        <v>3</v>
      </c>
      <c r="D34" s="10" t="s">
        <v>18</v>
      </c>
      <c r="E34" s="18">
        <v>3</v>
      </c>
      <c r="F34" s="11" t="str">
        <f>VLOOKUP($G34, Equipes!$A$3:$B$13, 2, FALSE)</f>
        <v>BRA</v>
      </c>
      <c r="G34" s="9">
        <v>6</v>
      </c>
      <c r="H34" s="8">
        <v>1</v>
      </c>
      <c r="I34" s="8" t="s">
        <v>19</v>
      </c>
      <c r="J34" s="8">
        <v>6</v>
      </c>
      <c r="M34" s="8" t="str">
        <f>IF(OR(C34 = "",E34 = ""), "", B34)</f>
        <v>ING</v>
      </c>
      <c r="N34" s="8" t="str">
        <f>IF(OR(C34 = "",E34 = ""), "", F34)</f>
        <v>BRA</v>
      </c>
      <c r="O34" s="8" t="str">
        <f>IF(C34&gt;E34,B34, IF(E34&gt;C34,F34, ""))</f>
        <v/>
      </c>
      <c r="P34" s="8" t="str">
        <f>IF(OR(C34 = "",E34 = ""), "", IF(C34=E34,B34, ""))</f>
        <v>ING</v>
      </c>
      <c r="Q34" s="8" t="str">
        <f>IF(OR(C34 = "",E34 = ""), "", IF(C34=E34,F34, ""))</f>
        <v>BRA</v>
      </c>
      <c r="R34" s="8" t="str">
        <f>IF(C34&gt;E34,F34, IF(E34&gt;C34,B34, ""))</f>
        <v/>
      </c>
      <c r="S34" s="8" t="str">
        <f>IF(OR(C34 = "",E34 = ""), "", B34)</f>
        <v>ING</v>
      </c>
      <c r="T34" s="8">
        <f>IF(C34 = "", "", C34)</f>
        <v>3</v>
      </c>
      <c r="U34" s="8" t="str">
        <f>IF(OR(C34 = "",E34 = ""), "", F34)</f>
        <v>BRA</v>
      </c>
      <c r="V34" s="8">
        <f>IF(E34 = "", "", E34)</f>
        <v>3</v>
      </c>
      <c r="W34" s="8">
        <f>IF(C34 = "", "", C34)</f>
        <v>3</v>
      </c>
    </row>
    <row r="35" spans="1:23" x14ac:dyDescent="0.25">
      <c r="A35" s="9">
        <v>10</v>
      </c>
      <c r="B35" s="19" t="str">
        <f>VLOOKUP($A35, Equipes!$A$3:$B$13, 2, FALSE)</f>
        <v>ITA</v>
      </c>
      <c r="C35" s="18">
        <v>1</v>
      </c>
      <c r="D35" s="20" t="s">
        <v>18</v>
      </c>
      <c r="E35" s="18">
        <v>1</v>
      </c>
      <c r="F35" s="21" t="str">
        <f>VLOOKUP($G35, Equipes!$A$3:$B$13, 2, FALSE)</f>
        <v>NZE</v>
      </c>
      <c r="G35" s="22">
        <v>5</v>
      </c>
      <c r="H35" s="19">
        <v>3</v>
      </c>
      <c r="I35" s="19" t="s">
        <v>19</v>
      </c>
      <c r="J35" s="19">
        <v>6</v>
      </c>
      <c r="K35" s="19"/>
      <c r="M35" s="8" t="str">
        <f>IF(OR(C35 = "",E35 = ""), "", B35)</f>
        <v>ITA</v>
      </c>
      <c r="N35" s="8" t="str">
        <f>IF(OR(C35 = "",E35 = ""), "", F35)</f>
        <v>NZE</v>
      </c>
      <c r="O35" s="8" t="str">
        <f>IF(C35&gt;E35,B35, IF(E35&gt;C35,F35, ""))</f>
        <v/>
      </c>
      <c r="P35" s="8" t="str">
        <f>IF(OR(C35 = "",E35 = ""), "", IF(C35=E35,B35, ""))</f>
        <v>ITA</v>
      </c>
      <c r="Q35" s="8" t="str">
        <f>IF(OR(C35 = "",E35 = ""), "", IF(C35=E35,F35, ""))</f>
        <v>NZE</v>
      </c>
      <c r="R35" s="8" t="str">
        <f>IF(C35&gt;E35,F35, IF(E35&gt;C35,B35, ""))</f>
        <v/>
      </c>
      <c r="S35" s="8" t="str">
        <f>IF(OR(C35 = "",E35 = ""), "", B35)</f>
        <v>ITA</v>
      </c>
      <c r="T35" s="8">
        <f>IF(C35 = "", "", C35)</f>
        <v>1</v>
      </c>
      <c r="U35" s="8" t="str">
        <f>IF(OR(C35 = "",E35 = ""), "", F35)</f>
        <v>NZE</v>
      </c>
      <c r="V35" s="8">
        <f>IF(E35 = "", "", E35)</f>
        <v>1</v>
      </c>
      <c r="W35" s="8">
        <f>IF(C35 = "", "", C35)</f>
        <v>1</v>
      </c>
    </row>
    <row r="36" spans="1:23" x14ac:dyDescent="0.25">
      <c r="A36" s="9">
        <v>9</v>
      </c>
      <c r="B36" s="8" t="str">
        <f>VLOOKUP($A36, Equipes!$A$3:$B$13, 2, FALSE)</f>
        <v>BUL</v>
      </c>
      <c r="C36" s="18">
        <v>1</v>
      </c>
      <c r="D36" s="10" t="s">
        <v>18</v>
      </c>
      <c r="E36" s="18">
        <v>1</v>
      </c>
      <c r="F36" s="11" t="str">
        <f>VLOOKUP($G36, Equipes!$A$3:$B$13, 2, FALSE)</f>
        <v>LIB</v>
      </c>
      <c r="G36" s="9">
        <v>4</v>
      </c>
      <c r="H36" s="8">
        <v>4</v>
      </c>
      <c r="I36" s="8" t="s">
        <v>19</v>
      </c>
      <c r="J36" s="8">
        <v>6</v>
      </c>
      <c r="M36" s="8" t="str">
        <f>IF(OR(C36 = "",E36 = ""), "", B36)</f>
        <v>BUL</v>
      </c>
      <c r="N36" s="8" t="str">
        <f>IF(OR(C36 = "",E36 = ""), "", F36)</f>
        <v>LIB</v>
      </c>
      <c r="O36" s="8" t="str">
        <f>IF(C36&gt;E36,B36, IF(E36&gt;C36,F36, ""))</f>
        <v/>
      </c>
      <c r="P36" s="8" t="str">
        <f>IF(OR(C36 = "",E36 = ""), "", IF(C36=E36,B36, ""))</f>
        <v>BUL</v>
      </c>
      <c r="Q36" s="8" t="str">
        <f>IF(OR(C36 = "",E36 = ""), "", IF(C36=E36,F36, ""))</f>
        <v>LIB</v>
      </c>
      <c r="R36" s="8" t="str">
        <f>IF(C36&gt;E36,F36, IF(E36&gt;C36,B36, ""))</f>
        <v/>
      </c>
      <c r="S36" s="8" t="str">
        <f>IF(OR(C36 = "",E36 = ""), "", B36)</f>
        <v>BUL</v>
      </c>
      <c r="T36" s="8">
        <f>IF(C36 = "", "", C36)</f>
        <v>1</v>
      </c>
      <c r="U36" s="8" t="str">
        <f>IF(OR(C36 = "",E36 = ""), "", F36)</f>
        <v>LIB</v>
      </c>
      <c r="V36" s="8">
        <f>IF(E36 = "", "", E36)</f>
        <v>1</v>
      </c>
      <c r="W36" s="8">
        <f>IF(C36 = "", "", C36)</f>
        <v>1</v>
      </c>
    </row>
    <row r="37" spans="1:23" x14ac:dyDescent="0.25">
      <c r="A37" s="9">
        <v>8</v>
      </c>
      <c r="B37" s="19" t="str">
        <f>VLOOKUP($A37, Equipes!$A$3:$B$13, 2, FALSE)</f>
        <v>GAL</v>
      </c>
      <c r="C37" s="18">
        <v>1</v>
      </c>
      <c r="D37" s="20" t="s">
        <v>18</v>
      </c>
      <c r="E37" s="18">
        <v>1</v>
      </c>
      <c r="F37" s="21" t="str">
        <f>VLOOKUP($G37, Equipes!$A$3:$B$13, 2, FALSE)</f>
        <v>SUE</v>
      </c>
      <c r="G37" s="22">
        <v>3</v>
      </c>
      <c r="H37" s="19">
        <v>2</v>
      </c>
      <c r="I37" s="19" t="s">
        <v>19</v>
      </c>
      <c r="J37" s="19">
        <v>6</v>
      </c>
      <c r="K37" s="19"/>
      <c r="M37" s="8" t="str">
        <f>IF(OR(C37 = "",E37 = ""), "", B37)</f>
        <v>GAL</v>
      </c>
      <c r="N37" s="8" t="str">
        <f>IF(OR(C37 = "",E37 = ""), "", F37)</f>
        <v>SUE</v>
      </c>
      <c r="O37" s="8" t="str">
        <f>IF(C37&gt;E37,B37, IF(E37&gt;C37,F37, ""))</f>
        <v/>
      </c>
      <c r="P37" s="8" t="str">
        <f>IF(OR(C37 = "",E37 = ""), "", IF(C37=E37,B37, ""))</f>
        <v>GAL</v>
      </c>
      <c r="Q37" s="8" t="str">
        <f>IF(OR(C37 = "",E37 = ""), "", IF(C37=E37,F37, ""))</f>
        <v>SUE</v>
      </c>
      <c r="R37" s="8" t="str">
        <f>IF(C37&gt;E37,F37, IF(E37&gt;C37,B37, ""))</f>
        <v/>
      </c>
      <c r="S37" s="8" t="str">
        <f>IF(OR(C37 = "",E37 = ""), "", B37)</f>
        <v>GAL</v>
      </c>
      <c r="T37" s="8">
        <f>IF(C37 = "", "", C37)</f>
        <v>1</v>
      </c>
      <c r="U37" s="8" t="str">
        <f>IF(OR(C37 = "",E37 = ""), "", F37)</f>
        <v>SUE</v>
      </c>
      <c r="V37" s="8">
        <f>IF(E37 = "", "", E37)</f>
        <v>1</v>
      </c>
      <c r="W37" s="8">
        <f>IF(C37 = "", "", C37)</f>
        <v>1</v>
      </c>
    </row>
    <row r="38" spans="1:23" x14ac:dyDescent="0.25">
      <c r="A38" s="9">
        <v>7</v>
      </c>
      <c r="B38" s="8" t="str">
        <f>VLOOKUP($A38, Equipes!$A$3:$B$13, 2, FALSE)</f>
        <v>ARG</v>
      </c>
      <c r="C38" s="18">
        <v>2</v>
      </c>
      <c r="D38" s="10" t="s">
        <v>18</v>
      </c>
      <c r="E38" s="18">
        <v>0</v>
      </c>
      <c r="F38" s="11" t="str">
        <f>VLOOKUP($G38, Equipes!$A$3:$B$13, 2, FALSE)</f>
        <v>JAP</v>
      </c>
      <c r="G38" s="9">
        <v>2</v>
      </c>
      <c r="H38" s="8">
        <v>5</v>
      </c>
      <c r="I38" s="8" t="s">
        <v>19</v>
      </c>
      <c r="J38" s="8">
        <v>6</v>
      </c>
      <c r="M38" s="8" t="str">
        <f>IF(OR(C38 = "",E38 = ""), "", B38)</f>
        <v>ARG</v>
      </c>
      <c r="N38" s="8" t="str">
        <f>IF(OR(C38 = "",E38 = ""), "", F38)</f>
        <v>JAP</v>
      </c>
      <c r="O38" s="8" t="str">
        <f>IF(C38&gt;E38,B38, IF(E38&gt;C38,F38, ""))</f>
        <v>ARG</v>
      </c>
      <c r="P38" s="8" t="str">
        <f>IF(OR(C38 = "",E38 = ""), "", IF(C38=E38,B38, ""))</f>
        <v/>
      </c>
      <c r="Q38" s="8" t="str">
        <f>IF(OR(C38 = "",E38 = ""), "", IF(C38=E38,F38, ""))</f>
        <v/>
      </c>
      <c r="R38" s="8" t="str">
        <f>IF(C38&gt;E38,F38, IF(E38&gt;C38,B38, ""))</f>
        <v>JAP</v>
      </c>
      <c r="S38" s="8" t="str">
        <f>IF(OR(C38 = "",E38 = ""), "", B38)</f>
        <v>ARG</v>
      </c>
      <c r="T38" s="8">
        <f>IF(C38 = "", "", C38)</f>
        <v>2</v>
      </c>
      <c r="U38" s="8" t="str">
        <f>IF(OR(C38 = "",E38 = ""), "", F38)</f>
        <v>JAP</v>
      </c>
      <c r="V38" s="8">
        <f>IF(E38 = "", "", E38)</f>
        <v>0</v>
      </c>
      <c r="W38" s="8">
        <f>IF(C38 = "", "", C38)</f>
        <v>2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45459.5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9">
        <v>1</v>
      </c>
      <c r="B40" s="8" t="str">
        <f>VLOOKUP($A40, Equipes!$A$3:$B$13, 2, FALSE)</f>
        <v>ANG</v>
      </c>
      <c r="C40" s="18">
        <v>1</v>
      </c>
      <c r="D40" s="10" t="s">
        <v>18</v>
      </c>
      <c r="E40" s="18">
        <v>3</v>
      </c>
      <c r="F40" s="11" t="str">
        <f>VLOOKUP($G40, Equipes!$A$3:$B$13, 2, FALSE)</f>
        <v>BRA</v>
      </c>
      <c r="G40" s="9">
        <v>6</v>
      </c>
      <c r="H40" s="8">
        <v>3</v>
      </c>
      <c r="I40" s="8" t="s">
        <v>19</v>
      </c>
      <c r="J40" s="8">
        <v>7</v>
      </c>
      <c r="M40" s="8" t="str">
        <f>IF(OR(C40 = "",E40 = ""), "", B40)</f>
        <v>ANG</v>
      </c>
      <c r="N40" s="8" t="str">
        <f>IF(OR(C40 = "",E40 = ""), "", F40)</f>
        <v>BRA</v>
      </c>
      <c r="O40" s="8" t="str">
        <f>IF(C40&gt;E40,B40, IF(E40&gt;C40,F40, ""))</f>
        <v>BRA</v>
      </c>
      <c r="P40" s="8" t="str">
        <f>IF(OR(C40 = "",E40 = ""), "", IF(C40=E40,B40, ""))</f>
        <v/>
      </c>
      <c r="Q40" s="8" t="str">
        <f>IF(OR(C40 = "",E40 = ""), "", IF(C40=E40,F40, ""))</f>
        <v/>
      </c>
      <c r="R40" s="8" t="str">
        <f>IF(C40&gt;E40,F40, IF(E40&gt;C40,B40, ""))</f>
        <v>ANG</v>
      </c>
      <c r="S40" s="8" t="str">
        <f>IF(OR(C40 = "",E40 = ""), "", B40)</f>
        <v>ANG</v>
      </c>
      <c r="T40" s="8">
        <f>IF(C40 = "", "", C40)</f>
        <v>1</v>
      </c>
      <c r="U40" s="8" t="str">
        <f>IF(OR(C40 = "",E40 = ""), "", F40)</f>
        <v>BRA</v>
      </c>
      <c r="V40" s="8">
        <f>IF(E40 = "", "", E40)</f>
        <v>3</v>
      </c>
      <c r="W40" s="8">
        <f>IF(C40 = "", "", C40)</f>
        <v>1</v>
      </c>
    </row>
    <row r="41" spans="1:23" x14ac:dyDescent="0.25">
      <c r="A41" s="9">
        <v>11</v>
      </c>
      <c r="B41" s="19" t="str">
        <f>VLOOKUP($A41, Equipes!$A$3:$B$13, 2, FALSE)</f>
        <v>ING</v>
      </c>
      <c r="C41" s="18">
        <v>2</v>
      </c>
      <c r="D41" s="20" t="s">
        <v>18</v>
      </c>
      <c r="E41" s="18">
        <v>1</v>
      </c>
      <c r="F41" s="21" t="str">
        <f>VLOOKUP($G41, Equipes!$A$3:$B$13, 2, FALSE)</f>
        <v>LIB</v>
      </c>
      <c r="G41" s="22">
        <v>4</v>
      </c>
      <c r="H41" s="19">
        <v>5</v>
      </c>
      <c r="I41" s="19" t="s">
        <v>19</v>
      </c>
      <c r="J41" s="19">
        <v>7</v>
      </c>
      <c r="K41" s="19"/>
      <c r="M41" s="8" t="str">
        <f>IF(OR(C41 = "",E41 = ""), "", B41)</f>
        <v>ING</v>
      </c>
      <c r="N41" s="8" t="str">
        <f>IF(OR(C41 = "",E41 = ""), "", F41)</f>
        <v>LIB</v>
      </c>
      <c r="O41" s="8" t="str">
        <f>IF(C41&gt;E41,B41, IF(E41&gt;C41,F41, ""))</f>
        <v>ING</v>
      </c>
      <c r="P41" s="8" t="str">
        <f>IF(OR(C41 = "",E41 = ""), "", IF(C41=E41,B41, ""))</f>
        <v/>
      </c>
      <c r="Q41" s="8" t="str">
        <f>IF(OR(C41 = "",E41 = ""), "", IF(C41=E41,F41, ""))</f>
        <v/>
      </c>
      <c r="R41" s="8" t="str">
        <f>IF(C41&gt;E41,F41, IF(E41&gt;C41,B41, ""))</f>
        <v>LIB</v>
      </c>
      <c r="S41" s="8" t="str">
        <f>IF(OR(C41 = "",E41 = ""), "", B41)</f>
        <v>ING</v>
      </c>
      <c r="T41" s="8">
        <f>IF(C41 = "", "", C41)</f>
        <v>2</v>
      </c>
      <c r="U41" s="8" t="str">
        <f>IF(OR(C41 = "",E41 = ""), "", F41)</f>
        <v>LIB</v>
      </c>
      <c r="V41" s="8">
        <f>IF(E41 = "", "", E41)</f>
        <v>1</v>
      </c>
      <c r="W41" s="8">
        <f>IF(C41 = "", "", C41)</f>
        <v>2</v>
      </c>
    </row>
    <row r="42" spans="1:23" x14ac:dyDescent="0.25">
      <c r="A42" s="9">
        <v>10</v>
      </c>
      <c r="B42" s="8" t="str">
        <f>VLOOKUP($A42, Equipes!$A$3:$B$13, 2, FALSE)</f>
        <v>ITA</v>
      </c>
      <c r="C42" s="18">
        <v>0</v>
      </c>
      <c r="D42" s="10" t="s">
        <v>18</v>
      </c>
      <c r="E42" s="18">
        <v>3</v>
      </c>
      <c r="F42" s="11" t="str">
        <f>VLOOKUP($G42, Equipes!$A$3:$B$13, 2, FALSE)</f>
        <v>SUE</v>
      </c>
      <c r="G42" s="9">
        <v>3</v>
      </c>
      <c r="H42" s="8">
        <v>4</v>
      </c>
      <c r="I42" s="8" t="s">
        <v>19</v>
      </c>
      <c r="J42" s="8">
        <v>7</v>
      </c>
      <c r="M42" s="8" t="str">
        <f>IF(OR(C42 = "",E42 = ""), "", B42)</f>
        <v>ITA</v>
      </c>
      <c r="N42" s="8" t="str">
        <f>IF(OR(C42 = "",E42 = ""), "", F42)</f>
        <v>SUE</v>
      </c>
      <c r="O42" s="8" t="str">
        <f>IF(C42&gt;E42,B42, IF(E42&gt;C42,F42, ""))</f>
        <v>SUE</v>
      </c>
      <c r="P42" s="8" t="str">
        <f>IF(OR(C42 = "",E42 = ""), "", IF(C42=E42,B42, ""))</f>
        <v/>
      </c>
      <c r="Q42" s="8" t="str">
        <f>IF(OR(C42 = "",E42 = ""), "", IF(C42=E42,F42, ""))</f>
        <v/>
      </c>
      <c r="R42" s="8" t="str">
        <f>IF(C42&gt;E42,F42, IF(E42&gt;C42,B42, ""))</f>
        <v>ITA</v>
      </c>
      <c r="S42" s="8" t="str">
        <f>IF(OR(C42 = "",E42 = ""), "", B42)</f>
        <v>ITA</v>
      </c>
      <c r="T42" s="8">
        <f>IF(C42 = "", "", C42)</f>
        <v>0</v>
      </c>
      <c r="U42" s="8" t="str">
        <f>IF(OR(C42 = "",E42 = ""), "", F42)</f>
        <v>SUE</v>
      </c>
      <c r="V42" s="8">
        <f>IF(E42 = "", "", E42)</f>
        <v>3</v>
      </c>
      <c r="W42" s="8">
        <f>IF(C42 = "", "", C42)</f>
        <v>0</v>
      </c>
    </row>
    <row r="43" spans="1:23" x14ac:dyDescent="0.25">
      <c r="A43" s="9">
        <v>9</v>
      </c>
      <c r="B43" s="19" t="str">
        <f>VLOOKUP($A43, Equipes!$A$3:$B$13, 2, FALSE)</f>
        <v>BUL</v>
      </c>
      <c r="C43" s="18">
        <v>0</v>
      </c>
      <c r="D43" s="20" t="s">
        <v>18</v>
      </c>
      <c r="E43" s="18">
        <v>1</v>
      </c>
      <c r="F43" s="21" t="str">
        <f>VLOOKUP($G43, Equipes!$A$3:$B$13, 2, FALSE)</f>
        <v>JAP</v>
      </c>
      <c r="G43" s="22">
        <v>2</v>
      </c>
      <c r="H43" s="19">
        <v>2</v>
      </c>
      <c r="I43" s="19" t="s">
        <v>19</v>
      </c>
      <c r="J43" s="19">
        <v>7</v>
      </c>
      <c r="K43" s="19"/>
      <c r="M43" s="8" t="str">
        <f>IF(OR(C43 = "",E43 = ""), "", B43)</f>
        <v>BUL</v>
      </c>
      <c r="N43" s="8" t="str">
        <f>IF(OR(C43 = "",E43 = ""), "", F43)</f>
        <v>JAP</v>
      </c>
      <c r="O43" s="8" t="str">
        <f>IF(C43&gt;E43,B43, IF(E43&gt;C43,F43, ""))</f>
        <v>JAP</v>
      </c>
      <c r="P43" s="8" t="str">
        <f>IF(OR(C43 = "",E43 = ""), "", IF(C43=E43,B43, ""))</f>
        <v/>
      </c>
      <c r="Q43" s="8" t="str">
        <f>IF(OR(C43 = "",E43 = ""), "", IF(C43=E43,F43, ""))</f>
        <v/>
      </c>
      <c r="R43" s="8" t="str">
        <f>IF(C43&gt;E43,F43, IF(E43&gt;C43,B43, ""))</f>
        <v>BUL</v>
      </c>
      <c r="S43" s="8" t="str">
        <f>IF(OR(C43 = "",E43 = ""), "", B43)</f>
        <v>BUL</v>
      </c>
      <c r="T43" s="8">
        <f>IF(C43 = "", "", C43)</f>
        <v>0</v>
      </c>
      <c r="U43" s="8" t="str">
        <f>IF(OR(C43 = "",E43 = ""), "", F43)</f>
        <v>JAP</v>
      </c>
      <c r="V43" s="8">
        <f>IF(E43 = "", "", E43)</f>
        <v>1</v>
      </c>
      <c r="W43" s="8">
        <f>IF(C43 = "", "", C43)</f>
        <v>0</v>
      </c>
    </row>
    <row r="44" spans="1:23" x14ac:dyDescent="0.25">
      <c r="A44" s="9">
        <v>8</v>
      </c>
      <c r="B44" s="8" t="str">
        <f>VLOOKUP($A44, Equipes!$A$3:$B$13, 2, FALSE)</f>
        <v>GAL</v>
      </c>
      <c r="C44" s="18">
        <v>2</v>
      </c>
      <c r="D44" s="10" t="s">
        <v>18</v>
      </c>
      <c r="E44" s="18">
        <v>3</v>
      </c>
      <c r="F44" s="11" t="str">
        <f>VLOOKUP($G44, Equipes!$A$3:$B$13, 2, FALSE)</f>
        <v>ARG</v>
      </c>
      <c r="G44" s="9">
        <v>7</v>
      </c>
      <c r="H44" s="8">
        <v>1</v>
      </c>
      <c r="I44" s="8" t="s">
        <v>19</v>
      </c>
      <c r="J44" s="8">
        <v>7</v>
      </c>
      <c r="M44" s="8" t="str">
        <f>IF(OR(C44 = "",E44 = ""), "", B44)</f>
        <v>GAL</v>
      </c>
      <c r="N44" s="8" t="str">
        <f>IF(OR(C44 = "",E44 = ""), "", F44)</f>
        <v>ARG</v>
      </c>
      <c r="O44" s="8" t="str">
        <f>IF(C44&gt;E44,B44, IF(E44&gt;C44,F44, ""))</f>
        <v>ARG</v>
      </c>
      <c r="P44" s="8" t="str">
        <f>IF(OR(C44 = "",E44 = ""), "", IF(C44=E44,B44, ""))</f>
        <v/>
      </c>
      <c r="Q44" s="8" t="str">
        <f>IF(OR(C44 = "",E44 = ""), "", IF(C44=E44,F44, ""))</f>
        <v/>
      </c>
      <c r="R44" s="8" t="str">
        <f>IF(C44&gt;E44,F44, IF(E44&gt;C44,B44, ""))</f>
        <v>GAL</v>
      </c>
      <c r="S44" s="8" t="str">
        <f>IF(OR(C44 = "",E44 = ""), "", B44)</f>
        <v>GAL</v>
      </c>
      <c r="T44" s="8">
        <f>IF(C44 = "", "", C44)</f>
        <v>2</v>
      </c>
      <c r="U44" s="8" t="str">
        <f>IF(OR(C44 = "",E44 = ""), "", F44)</f>
        <v>ARG</v>
      </c>
      <c r="V44" s="8">
        <f>IF(E44 = "", "", E44)</f>
        <v>3</v>
      </c>
      <c r="W44" s="8">
        <f>IF(C44 = "", "", C44)</f>
        <v>2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45459.513888888883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Equipes!$A$3:$B$13, 2, FALSE)</f>
        <v>ANG</v>
      </c>
      <c r="C46" s="18">
        <v>3</v>
      </c>
      <c r="D46" s="10" t="s">
        <v>18</v>
      </c>
      <c r="E46" s="18">
        <v>0</v>
      </c>
      <c r="F46" s="11" t="str">
        <f>VLOOKUP($G46, Equipes!$A$3:$B$13, 2, FALSE)</f>
        <v>NZE</v>
      </c>
      <c r="G46" s="9">
        <v>5</v>
      </c>
      <c r="H46" s="8">
        <v>2</v>
      </c>
      <c r="I46" s="8" t="s">
        <v>19</v>
      </c>
      <c r="J46" s="8">
        <v>8</v>
      </c>
      <c r="M46" s="8" t="str">
        <f>IF(OR(C46 = "",E46 = ""), "", B46)</f>
        <v>ANG</v>
      </c>
      <c r="N46" s="8" t="str">
        <f>IF(OR(C46 = "",E46 = ""), "", F46)</f>
        <v>NZE</v>
      </c>
      <c r="O46" s="8" t="str">
        <f>IF(C46&gt;E46,B46, IF(E46&gt;C46,F46, ""))</f>
        <v>ANG</v>
      </c>
      <c r="P46" s="8" t="str">
        <f>IF(OR(C46 = "",E46 = ""), "", IF(C46=E46,B46, ""))</f>
        <v/>
      </c>
      <c r="Q46" s="8" t="str">
        <f>IF(OR(C46 = "",E46 = ""), "", IF(C46=E46,F46, ""))</f>
        <v/>
      </c>
      <c r="R46" s="8" t="str">
        <f>IF(C46&gt;E46,F46, IF(E46&gt;C46,B46, ""))</f>
        <v>NZE</v>
      </c>
      <c r="S46" s="8" t="str">
        <f>IF(OR(C46 = "",E46 = ""), "", B46)</f>
        <v>ANG</v>
      </c>
      <c r="T46" s="8">
        <f>IF(C46 = "", "", C46)</f>
        <v>3</v>
      </c>
      <c r="U46" s="8" t="str">
        <f>IF(OR(C46 = "",E46 = ""), "", F46)</f>
        <v>NZE</v>
      </c>
      <c r="V46" s="8">
        <f>IF(E46 = "", "", E46)</f>
        <v>0</v>
      </c>
      <c r="W46" s="8">
        <f>IF(C46 = "", "", C46)</f>
        <v>3</v>
      </c>
    </row>
    <row r="47" spans="1:23" x14ac:dyDescent="0.25">
      <c r="A47" s="9">
        <v>6</v>
      </c>
      <c r="B47" s="19" t="str">
        <f>VLOOKUP($A47, Equipes!$A$3:$B$13, 2, FALSE)</f>
        <v>BRA</v>
      </c>
      <c r="C47" s="18">
        <v>3</v>
      </c>
      <c r="D47" s="20" t="s">
        <v>18</v>
      </c>
      <c r="E47" s="18">
        <v>2</v>
      </c>
      <c r="F47" s="21" t="str">
        <f>VLOOKUP($G47, Equipes!$A$3:$B$13, 2, FALSE)</f>
        <v>LIB</v>
      </c>
      <c r="G47" s="22">
        <v>4</v>
      </c>
      <c r="H47" s="19">
        <v>3</v>
      </c>
      <c r="I47" s="19" t="s">
        <v>19</v>
      </c>
      <c r="J47" s="19">
        <v>8</v>
      </c>
      <c r="K47" s="19"/>
      <c r="M47" s="8" t="str">
        <f>IF(OR(C47 = "",E47 = ""), "", B47)</f>
        <v>BRA</v>
      </c>
      <c r="N47" s="8" t="str">
        <f>IF(OR(C47 = "",E47 = ""), "", F47)</f>
        <v>LIB</v>
      </c>
      <c r="O47" s="8" t="str">
        <f>IF(C47&gt;E47,B47, IF(E47&gt;C47,F47, ""))</f>
        <v>BRA</v>
      </c>
      <c r="P47" s="8" t="str">
        <f>IF(OR(C47 = "",E47 = ""), "", IF(C47=E47,B47, ""))</f>
        <v/>
      </c>
      <c r="Q47" s="8" t="str">
        <f>IF(OR(C47 = "",E47 = ""), "", IF(C47=E47,F47, ""))</f>
        <v/>
      </c>
      <c r="R47" s="8" t="str">
        <f>IF(C47&gt;E47,F47, IF(E47&gt;C47,B47, ""))</f>
        <v>LIB</v>
      </c>
      <c r="S47" s="8" t="str">
        <f>IF(OR(C47 = "",E47 = ""), "", B47)</f>
        <v>BRA</v>
      </c>
      <c r="T47" s="8">
        <f>IF(C47 = "", "", C47)</f>
        <v>3</v>
      </c>
      <c r="U47" s="8" t="str">
        <f>IF(OR(C47 = "",E47 = ""), "", F47)</f>
        <v>LIB</v>
      </c>
      <c r="V47" s="8">
        <f>IF(E47 = "", "", E47)</f>
        <v>2</v>
      </c>
      <c r="W47" s="8">
        <f>IF(C47 = "", "", C47)</f>
        <v>3</v>
      </c>
    </row>
    <row r="48" spans="1:23" x14ac:dyDescent="0.25">
      <c r="A48" s="9">
        <v>11</v>
      </c>
      <c r="B48" s="8" t="str">
        <f>VLOOKUP($A48, Equipes!$A$3:$B$13, 2, FALSE)</f>
        <v>ING</v>
      </c>
      <c r="C48" s="18">
        <v>1</v>
      </c>
      <c r="D48" s="10" t="s">
        <v>18</v>
      </c>
      <c r="E48" s="18">
        <v>0</v>
      </c>
      <c r="F48" s="11" t="str">
        <f>VLOOKUP($G48, Equipes!$A$3:$B$13, 2, FALSE)</f>
        <v>JAP</v>
      </c>
      <c r="G48" s="9">
        <v>2</v>
      </c>
      <c r="H48" s="8">
        <v>4</v>
      </c>
      <c r="I48" s="8" t="s">
        <v>19</v>
      </c>
      <c r="J48" s="8">
        <v>8</v>
      </c>
      <c r="M48" s="8" t="str">
        <f>IF(OR(C48 = "",E48 = ""), "", B48)</f>
        <v>ING</v>
      </c>
      <c r="N48" s="8" t="str">
        <f>IF(OR(C48 = "",E48 = ""), "", F48)</f>
        <v>JAP</v>
      </c>
      <c r="O48" s="8" t="str">
        <f>IF(C48&gt;E48,B48, IF(E48&gt;C48,F48, ""))</f>
        <v>ING</v>
      </c>
      <c r="P48" s="8" t="str">
        <f>IF(OR(C48 = "",E48 = ""), "", IF(C48=E48,B48, ""))</f>
        <v/>
      </c>
      <c r="Q48" s="8" t="str">
        <f>IF(OR(C48 = "",E48 = ""), "", IF(C48=E48,F48, ""))</f>
        <v/>
      </c>
      <c r="R48" s="8" t="str">
        <f>IF(C48&gt;E48,F48, IF(E48&gt;C48,B48, ""))</f>
        <v>JAP</v>
      </c>
      <c r="S48" s="8" t="str">
        <f>IF(OR(C48 = "",E48 = ""), "", B48)</f>
        <v>ING</v>
      </c>
      <c r="T48" s="8">
        <f>IF(C48 = "", "", C48)</f>
        <v>1</v>
      </c>
      <c r="U48" s="8" t="str">
        <f>IF(OR(C48 = "",E48 = ""), "", F48)</f>
        <v>JAP</v>
      </c>
      <c r="V48" s="8">
        <f>IF(E48 = "", "", E48)</f>
        <v>0</v>
      </c>
      <c r="W48" s="8">
        <f>IF(C48 = "", "", C48)</f>
        <v>1</v>
      </c>
    </row>
    <row r="49" spans="1:23" x14ac:dyDescent="0.25">
      <c r="A49" s="9">
        <v>10</v>
      </c>
      <c r="B49" s="19" t="str">
        <f>VLOOKUP($A49, Equipes!$A$3:$B$13, 2, FALSE)</f>
        <v>ITA</v>
      </c>
      <c r="C49" s="18">
        <v>1</v>
      </c>
      <c r="D49" s="20" t="s">
        <v>18</v>
      </c>
      <c r="E49" s="18">
        <v>1</v>
      </c>
      <c r="F49" s="21" t="str">
        <f>VLOOKUP($G49, Equipes!$A$3:$B$13, 2, FALSE)</f>
        <v>ARG</v>
      </c>
      <c r="G49" s="22">
        <v>7</v>
      </c>
      <c r="H49" s="19">
        <v>5</v>
      </c>
      <c r="I49" s="19" t="s">
        <v>19</v>
      </c>
      <c r="J49" s="19">
        <v>8</v>
      </c>
      <c r="K49" s="19"/>
      <c r="M49" s="8" t="str">
        <f>IF(OR(C49 = "",E49 = ""), "", B49)</f>
        <v>ITA</v>
      </c>
      <c r="N49" s="8" t="str">
        <f>IF(OR(C49 = "",E49 = ""), "", F49)</f>
        <v>ARG</v>
      </c>
      <c r="O49" s="8" t="str">
        <f>IF(C49&gt;E49,B49, IF(E49&gt;C49,F49, ""))</f>
        <v/>
      </c>
      <c r="P49" s="8" t="str">
        <f>IF(OR(C49 = "",E49 = ""), "", IF(C49=E49,B49, ""))</f>
        <v>ITA</v>
      </c>
      <c r="Q49" s="8" t="str">
        <f>IF(OR(C49 = "",E49 = ""), "", IF(C49=E49,F49, ""))</f>
        <v>ARG</v>
      </c>
      <c r="R49" s="8" t="str">
        <f>IF(C49&gt;E49,F49, IF(E49&gt;C49,B49, ""))</f>
        <v/>
      </c>
      <c r="S49" s="8" t="str">
        <f>IF(OR(C49 = "",E49 = ""), "", B49)</f>
        <v>ITA</v>
      </c>
      <c r="T49" s="8">
        <f>IF(C49 = "", "", C49)</f>
        <v>1</v>
      </c>
      <c r="U49" s="8" t="str">
        <f>IF(OR(C49 = "",E49 = ""), "", F49)</f>
        <v>ARG</v>
      </c>
      <c r="V49" s="8">
        <f>IF(E49 = "", "", E49)</f>
        <v>1</v>
      </c>
      <c r="W49" s="8">
        <f>IF(C49 = "", "", C49)</f>
        <v>1</v>
      </c>
    </row>
    <row r="50" spans="1:23" x14ac:dyDescent="0.25">
      <c r="A50" s="9">
        <v>9</v>
      </c>
      <c r="B50" s="8" t="str">
        <f>VLOOKUP($A50, Equipes!$A$3:$B$13, 2, FALSE)</f>
        <v>BUL</v>
      </c>
      <c r="C50" s="18">
        <v>1</v>
      </c>
      <c r="D50" s="10" t="s">
        <v>18</v>
      </c>
      <c r="E50" s="18">
        <v>3</v>
      </c>
      <c r="F50" s="11" t="str">
        <f>VLOOKUP($G50, Equipes!$A$3:$B$13, 2, FALSE)</f>
        <v>GAL</v>
      </c>
      <c r="G50" s="9">
        <v>8</v>
      </c>
      <c r="H50" s="8">
        <v>1</v>
      </c>
      <c r="I50" s="8" t="s">
        <v>19</v>
      </c>
      <c r="J50" s="8">
        <v>8</v>
      </c>
      <c r="M50" s="8" t="str">
        <f>IF(OR(C50 = "",E50 = ""), "", B50)</f>
        <v>BUL</v>
      </c>
      <c r="N50" s="8" t="str">
        <f>IF(OR(C50 = "",E50 = ""), "", F50)</f>
        <v>GAL</v>
      </c>
      <c r="O50" s="8" t="str">
        <f>IF(C50&gt;E50,B50, IF(E50&gt;C50,F50, ""))</f>
        <v>GAL</v>
      </c>
      <c r="P50" s="8" t="str">
        <f>IF(OR(C50 = "",E50 = ""), "", IF(C50=E50,B50, ""))</f>
        <v/>
      </c>
      <c r="Q50" s="8" t="str">
        <f>IF(OR(C50 = "",E50 = ""), "", IF(C50=E50,F50, ""))</f>
        <v/>
      </c>
      <c r="R50" s="8" t="str">
        <f>IF(C50&gt;E50,F50, IF(E50&gt;C50,B50, ""))</f>
        <v>BUL</v>
      </c>
      <c r="S50" s="8" t="str">
        <f>IF(OR(C50 = "",E50 = ""), "", B50)</f>
        <v>BUL</v>
      </c>
      <c r="T50" s="8">
        <f>IF(C50 = "", "", C50)</f>
        <v>1</v>
      </c>
      <c r="U50" s="8" t="str">
        <f>IF(OR(C50 = "",E50 = ""), "", F50)</f>
        <v>GAL</v>
      </c>
      <c r="V50" s="8">
        <f>IF(E50 = "", "", E50)</f>
        <v>3</v>
      </c>
      <c r="W50" s="8">
        <f>IF(C50 = "", "", C50)</f>
        <v>1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45459.527777777774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9">
        <v>1</v>
      </c>
      <c r="B52" s="8" t="str">
        <f>VLOOKUP($A52, Equipes!$A$3:$B$13, 2, FALSE)</f>
        <v>ANG</v>
      </c>
      <c r="C52" s="18">
        <v>1</v>
      </c>
      <c r="D52" s="10" t="s">
        <v>18</v>
      </c>
      <c r="E52" s="18">
        <v>0</v>
      </c>
      <c r="F52" s="11" t="str">
        <f>VLOOKUP($G52, Equipes!$A$3:$B$13, 2, FALSE)</f>
        <v>LIB</v>
      </c>
      <c r="G52" s="9">
        <v>4</v>
      </c>
      <c r="H52" s="8">
        <v>2</v>
      </c>
      <c r="I52" s="8" t="s">
        <v>19</v>
      </c>
      <c r="J52" s="8">
        <v>9</v>
      </c>
      <c r="M52" s="8" t="str">
        <f>IF(OR(C52 = "",E52 = ""), "", B52)</f>
        <v>ANG</v>
      </c>
      <c r="N52" s="8" t="str">
        <f>IF(OR(C52 = "",E52 = ""), "", F52)</f>
        <v>LIB</v>
      </c>
      <c r="O52" s="8" t="str">
        <f>IF(C52&gt;E52,B52, IF(E52&gt;C52,F52, ""))</f>
        <v>ANG</v>
      </c>
      <c r="P52" s="8" t="str">
        <f>IF(OR(C52 = "",E52 = ""), "", IF(C52=E52,B52, ""))</f>
        <v/>
      </c>
      <c r="Q52" s="8" t="str">
        <f>IF(OR(C52 = "",E52 = ""), "", IF(C52=E52,F52, ""))</f>
        <v/>
      </c>
      <c r="R52" s="8" t="str">
        <f>IF(C52&gt;E52,F52, IF(E52&gt;C52,B52, ""))</f>
        <v>LIB</v>
      </c>
      <c r="S52" s="8" t="str">
        <f>IF(OR(C52 = "",E52 = ""), "", B52)</f>
        <v>ANG</v>
      </c>
      <c r="T52" s="8">
        <f>IF(C52 = "", "", C52)</f>
        <v>1</v>
      </c>
      <c r="U52" s="8" t="str">
        <f>IF(OR(C52 = "",E52 = ""), "", F52)</f>
        <v>LIB</v>
      </c>
      <c r="V52" s="8">
        <f>IF(E52 = "", "", E52)</f>
        <v>0</v>
      </c>
      <c r="W52" s="8">
        <f>IF(C52 = "", "", C52)</f>
        <v>1</v>
      </c>
    </row>
    <row r="53" spans="1:23" x14ac:dyDescent="0.25">
      <c r="A53" s="9">
        <v>5</v>
      </c>
      <c r="B53" s="19" t="str">
        <f>VLOOKUP($A53, Equipes!$A$3:$B$13, 2, FALSE)</f>
        <v>NZE</v>
      </c>
      <c r="C53" s="18">
        <v>0</v>
      </c>
      <c r="D53" s="20" t="s">
        <v>18</v>
      </c>
      <c r="E53" s="18">
        <v>1</v>
      </c>
      <c r="F53" s="21" t="str">
        <f>VLOOKUP($G53, Equipes!$A$3:$B$13, 2, FALSE)</f>
        <v>SUE</v>
      </c>
      <c r="G53" s="22">
        <v>3</v>
      </c>
      <c r="H53" s="19">
        <v>5</v>
      </c>
      <c r="I53" s="19" t="s">
        <v>19</v>
      </c>
      <c r="J53" s="19">
        <v>9</v>
      </c>
      <c r="K53" s="19"/>
      <c r="M53" s="8" t="str">
        <f>IF(OR(C53 = "",E53 = ""), "", B53)</f>
        <v>NZE</v>
      </c>
      <c r="N53" s="8" t="str">
        <f>IF(OR(C53 = "",E53 = ""), "", F53)</f>
        <v>SUE</v>
      </c>
      <c r="O53" s="8" t="str">
        <f>IF(C53&gt;E53,B53, IF(E53&gt;C53,F53, ""))</f>
        <v>SUE</v>
      </c>
      <c r="P53" s="8" t="str">
        <f>IF(OR(C53 = "",E53 = ""), "", IF(C53=E53,B53, ""))</f>
        <v/>
      </c>
      <c r="Q53" s="8" t="str">
        <f>IF(OR(C53 = "",E53 = ""), "", IF(C53=E53,F53, ""))</f>
        <v/>
      </c>
      <c r="R53" s="8" t="str">
        <f>IF(C53&gt;E53,F53, IF(E53&gt;C53,B53, ""))</f>
        <v>NZE</v>
      </c>
      <c r="S53" s="8" t="str">
        <f>IF(OR(C53 = "",E53 = ""), "", B53)</f>
        <v>NZE</v>
      </c>
      <c r="T53" s="8">
        <f>IF(C53 = "", "", C53)</f>
        <v>0</v>
      </c>
      <c r="U53" s="8" t="str">
        <f>IF(OR(C53 = "",E53 = ""), "", F53)</f>
        <v>SUE</v>
      </c>
      <c r="V53" s="8">
        <f>IF(E53 = "", "", E53)</f>
        <v>1</v>
      </c>
      <c r="W53" s="8">
        <f>IF(C53 = "", "", C53)</f>
        <v>0</v>
      </c>
    </row>
    <row r="54" spans="1:23" x14ac:dyDescent="0.25">
      <c r="A54" s="9">
        <v>6</v>
      </c>
      <c r="B54" s="8" t="str">
        <f>VLOOKUP($A54, Equipes!$A$3:$B$13, 2, FALSE)</f>
        <v>BRA</v>
      </c>
      <c r="C54" s="18">
        <v>2</v>
      </c>
      <c r="D54" s="10" t="s">
        <v>18</v>
      </c>
      <c r="E54" s="18">
        <v>0</v>
      </c>
      <c r="F54" s="11" t="str">
        <f>VLOOKUP($G54, Equipes!$A$3:$B$13, 2, FALSE)</f>
        <v>JAP</v>
      </c>
      <c r="G54" s="9">
        <v>2</v>
      </c>
      <c r="H54" s="8">
        <v>3</v>
      </c>
      <c r="I54" s="8" t="s">
        <v>19</v>
      </c>
      <c r="J54" s="8">
        <v>9</v>
      </c>
      <c r="M54" s="8" t="str">
        <f>IF(OR(C54 = "",E54 = ""), "", B54)</f>
        <v>BRA</v>
      </c>
      <c r="N54" s="8" t="str">
        <f>IF(OR(C54 = "",E54 = ""), "", F54)</f>
        <v>JAP</v>
      </c>
      <c r="O54" s="8" t="str">
        <f>IF(C54&gt;E54,B54, IF(E54&gt;C54,F54, ""))</f>
        <v>BRA</v>
      </c>
      <c r="P54" s="8" t="str">
        <f>IF(OR(C54 = "",E54 = ""), "", IF(C54=E54,B54, ""))</f>
        <v/>
      </c>
      <c r="Q54" s="8" t="str">
        <f>IF(OR(C54 = "",E54 = ""), "", IF(C54=E54,F54, ""))</f>
        <v/>
      </c>
      <c r="R54" s="8" t="str">
        <f>IF(C54&gt;E54,F54, IF(E54&gt;C54,B54, ""))</f>
        <v>JAP</v>
      </c>
      <c r="S54" s="8" t="str">
        <f>IF(OR(C54 = "",E54 = ""), "", B54)</f>
        <v>BRA</v>
      </c>
      <c r="T54" s="8">
        <f>IF(C54 = "", "", C54)</f>
        <v>2</v>
      </c>
      <c r="U54" s="8" t="str">
        <f>IF(OR(C54 = "",E54 = ""), "", F54)</f>
        <v>JAP</v>
      </c>
      <c r="V54" s="8">
        <f>IF(E54 = "", "", E54)</f>
        <v>0</v>
      </c>
      <c r="W54" s="8">
        <f>IF(C54 = "", "", C54)</f>
        <v>2</v>
      </c>
    </row>
    <row r="55" spans="1:23" x14ac:dyDescent="0.25">
      <c r="A55" s="9">
        <v>11</v>
      </c>
      <c r="B55" s="19" t="str">
        <f>VLOOKUP($A55, Equipes!$A$3:$B$13, 2, FALSE)</f>
        <v>ING</v>
      </c>
      <c r="C55" s="18">
        <v>2</v>
      </c>
      <c r="D55" s="20" t="s">
        <v>18</v>
      </c>
      <c r="E55" s="18">
        <v>2</v>
      </c>
      <c r="F55" s="21" t="str">
        <f>VLOOKUP($G55, Equipes!$A$3:$B$13, 2, FALSE)</f>
        <v>GAL</v>
      </c>
      <c r="G55" s="22">
        <v>8</v>
      </c>
      <c r="H55" s="19">
        <v>1</v>
      </c>
      <c r="I55" s="19" t="s">
        <v>19</v>
      </c>
      <c r="J55" s="19">
        <v>9</v>
      </c>
      <c r="K55" s="19"/>
      <c r="M55" s="8" t="str">
        <f>IF(OR(C55 = "",E55 = ""), "", B55)</f>
        <v>ING</v>
      </c>
      <c r="N55" s="8" t="str">
        <f>IF(OR(C55 = "",E55 = ""), "", F55)</f>
        <v>GAL</v>
      </c>
      <c r="O55" s="8" t="str">
        <f>IF(C55&gt;E55,B55, IF(E55&gt;C55,F55, ""))</f>
        <v/>
      </c>
      <c r="P55" s="8" t="str">
        <f>IF(OR(C55 = "",E55 = ""), "", IF(C55=E55,B55, ""))</f>
        <v>ING</v>
      </c>
      <c r="Q55" s="8" t="str">
        <f>IF(OR(C55 = "",E55 = ""), "", IF(C55=E55,F55, ""))</f>
        <v>GAL</v>
      </c>
      <c r="R55" s="8" t="str">
        <f>IF(C55&gt;E55,F55, IF(E55&gt;C55,B55, ""))</f>
        <v/>
      </c>
      <c r="S55" s="8" t="str">
        <f>IF(OR(C55 = "",E55 = ""), "", B55)</f>
        <v>ING</v>
      </c>
      <c r="T55" s="8">
        <f>IF(C55 = "", "", C55)</f>
        <v>2</v>
      </c>
      <c r="U55" s="8" t="str">
        <f>IF(OR(C55 = "",E55 = ""), "", F55)</f>
        <v>GAL</v>
      </c>
      <c r="V55" s="8">
        <f>IF(E55 = "", "", E55)</f>
        <v>2</v>
      </c>
      <c r="W55" s="8">
        <f>IF(C55 = "", "", C55)</f>
        <v>2</v>
      </c>
    </row>
    <row r="56" spans="1:23" x14ac:dyDescent="0.25">
      <c r="A56" s="9">
        <v>10</v>
      </c>
      <c r="B56" s="8" t="str">
        <f>VLOOKUP($A56, Equipes!$A$3:$B$13, 2, FALSE)</f>
        <v>ITA</v>
      </c>
      <c r="C56" s="18">
        <v>0</v>
      </c>
      <c r="D56" s="10" t="s">
        <v>18</v>
      </c>
      <c r="E56" s="18">
        <v>1</v>
      </c>
      <c r="F56" s="11" t="str">
        <f>VLOOKUP($G56, Equipes!$A$3:$B$13, 2, FALSE)</f>
        <v>BUL</v>
      </c>
      <c r="G56" s="9">
        <v>9</v>
      </c>
      <c r="H56" s="8">
        <v>4</v>
      </c>
      <c r="I56" s="8" t="s">
        <v>19</v>
      </c>
      <c r="J56" s="8">
        <v>9</v>
      </c>
      <c r="M56" s="8" t="str">
        <f>IF(OR(C56 = "",E56 = ""), "", B56)</f>
        <v>ITA</v>
      </c>
      <c r="N56" s="8" t="str">
        <f>IF(OR(C56 = "",E56 = ""), "", F56)</f>
        <v>BUL</v>
      </c>
      <c r="O56" s="8" t="str">
        <f>IF(C56&gt;E56,B56, IF(E56&gt;C56,F56, ""))</f>
        <v>BUL</v>
      </c>
      <c r="P56" s="8" t="str">
        <f>IF(OR(C56 = "",E56 = ""), "", IF(C56=E56,B56, ""))</f>
        <v/>
      </c>
      <c r="Q56" s="8" t="str">
        <f>IF(OR(C56 = "",E56 = ""), "", IF(C56=E56,F56, ""))</f>
        <v/>
      </c>
      <c r="R56" s="8" t="str">
        <f>IF(C56&gt;E56,F56, IF(E56&gt;C56,B56, ""))</f>
        <v>ITA</v>
      </c>
      <c r="S56" s="8" t="str">
        <f>IF(OR(C56 = "",E56 = ""), "", B56)</f>
        <v>ITA</v>
      </c>
      <c r="T56" s="8">
        <f>IF(C56 = "", "", C56)</f>
        <v>0</v>
      </c>
      <c r="U56" s="8" t="str">
        <f>IF(OR(C56 = "",E56 = ""), "", F56)</f>
        <v>BUL</v>
      </c>
      <c r="V56" s="8">
        <f>IF(E56 = "", "", E56)</f>
        <v>1</v>
      </c>
      <c r="W56" s="8">
        <f>IF(C56 = "", "", C56)</f>
        <v>0</v>
      </c>
    </row>
    <row r="57" spans="1:23" x14ac:dyDescent="0.25">
      <c r="B57" s="13" t="s">
        <v>28</v>
      </c>
      <c r="C57" s="14"/>
      <c r="D57" s="14"/>
      <c r="E57" s="14"/>
      <c r="F57" s="15"/>
      <c r="G57" s="16"/>
      <c r="H57" s="13" t="s">
        <v>7</v>
      </c>
      <c r="I57" s="13" t="s">
        <v>8</v>
      </c>
      <c r="J57" s="13" t="s">
        <v>9</v>
      </c>
      <c r="K57" s="17">
        <f>K3 + TIME(0,180,0)</f>
        <v>45459.541666666664</v>
      </c>
      <c r="M57" s="12" t="s">
        <v>10</v>
      </c>
      <c r="N57" s="12" t="s">
        <v>10</v>
      </c>
      <c r="O57" s="12" t="s">
        <v>11</v>
      </c>
      <c r="P57" s="12" t="s">
        <v>12</v>
      </c>
      <c r="Q57" s="12" t="s">
        <v>12</v>
      </c>
      <c r="R57" s="12" t="s">
        <v>13</v>
      </c>
      <c r="S57" s="12" t="s">
        <v>14</v>
      </c>
      <c r="T57" s="12" t="s">
        <v>15</v>
      </c>
      <c r="U57" s="12" t="s">
        <v>11</v>
      </c>
      <c r="V57" s="12" t="s">
        <v>16</v>
      </c>
      <c r="W57" s="12" t="s">
        <v>17</v>
      </c>
    </row>
    <row r="58" spans="1:23" x14ac:dyDescent="0.25">
      <c r="A58" s="9">
        <v>1</v>
      </c>
      <c r="B58" s="8" t="str">
        <f>VLOOKUP($A58, Equipes!$A$3:$B$13, 2, FALSE)</f>
        <v>ANG</v>
      </c>
      <c r="C58" s="18">
        <v>2</v>
      </c>
      <c r="D58" s="10" t="s">
        <v>18</v>
      </c>
      <c r="E58" s="18">
        <v>1</v>
      </c>
      <c r="F58" s="11" t="str">
        <f>VLOOKUP($G58, Equipes!$A$3:$B$13, 2, FALSE)</f>
        <v>SUE</v>
      </c>
      <c r="G58" s="9">
        <v>3</v>
      </c>
      <c r="H58" s="8">
        <v>2</v>
      </c>
      <c r="I58" s="8" t="s">
        <v>19</v>
      </c>
      <c r="J58" s="8">
        <v>10</v>
      </c>
      <c r="M58" s="8" t="str">
        <f>IF(OR(C58 = "",E58 = ""), "", B58)</f>
        <v>ANG</v>
      </c>
      <c r="N58" s="8" t="str">
        <f>IF(OR(C58 = "",E58 = ""), "", F58)</f>
        <v>SUE</v>
      </c>
      <c r="O58" s="8" t="str">
        <f>IF(C58&gt;E58,B58, IF(E58&gt;C58,F58, ""))</f>
        <v>ANG</v>
      </c>
      <c r="P58" s="8" t="str">
        <f>IF(OR(C58 = "",E58 = ""), "", IF(C58=E58,B58, ""))</f>
        <v/>
      </c>
      <c r="Q58" s="8" t="str">
        <f>IF(OR(C58 = "",E58 = ""), "", IF(C58=E58,F58, ""))</f>
        <v/>
      </c>
      <c r="R58" s="8" t="str">
        <f>IF(C58&gt;E58,F58, IF(E58&gt;C58,B58, ""))</f>
        <v>SUE</v>
      </c>
      <c r="S58" s="8" t="str">
        <f>IF(OR(C58 = "",E58 = ""), "", B58)</f>
        <v>ANG</v>
      </c>
      <c r="T58" s="8">
        <f>IF(C58 = "", "", C58)</f>
        <v>2</v>
      </c>
      <c r="U58" s="8" t="str">
        <f>IF(OR(C58 = "",E58 = ""), "", F58)</f>
        <v>SUE</v>
      </c>
      <c r="V58" s="8">
        <f>IF(E58 = "", "", E58)</f>
        <v>1</v>
      </c>
      <c r="W58" s="8">
        <f>IF(C58 = "", "", C58)</f>
        <v>2</v>
      </c>
    </row>
    <row r="59" spans="1:23" x14ac:dyDescent="0.25">
      <c r="A59" s="9">
        <v>4</v>
      </c>
      <c r="B59" s="19" t="str">
        <f>VLOOKUP($A59, Equipes!$A$3:$B$13, 2, FALSE)</f>
        <v>LIB</v>
      </c>
      <c r="C59" s="18">
        <v>4</v>
      </c>
      <c r="D59" s="20" t="s">
        <v>18</v>
      </c>
      <c r="E59" s="18">
        <v>2</v>
      </c>
      <c r="F59" s="21" t="str">
        <f>VLOOKUP($G59, Equipes!$A$3:$B$13, 2, FALSE)</f>
        <v>JAP</v>
      </c>
      <c r="G59" s="22">
        <v>2</v>
      </c>
      <c r="H59" s="19">
        <v>1</v>
      </c>
      <c r="I59" s="19" t="s">
        <v>19</v>
      </c>
      <c r="J59" s="19">
        <v>10</v>
      </c>
      <c r="K59" s="19"/>
      <c r="M59" s="8" t="str">
        <f>IF(OR(C59 = "",E59 = ""), "", B59)</f>
        <v>LIB</v>
      </c>
      <c r="N59" s="8" t="str">
        <f>IF(OR(C59 = "",E59 = ""), "", F59)</f>
        <v>JAP</v>
      </c>
      <c r="O59" s="8" t="str">
        <f>IF(C59&gt;E59,B59, IF(E59&gt;C59,F59, ""))</f>
        <v>LIB</v>
      </c>
      <c r="P59" s="8" t="str">
        <f>IF(OR(C59 = "",E59 = ""), "", IF(C59=E59,B59, ""))</f>
        <v/>
      </c>
      <c r="Q59" s="8" t="str">
        <f>IF(OR(C59 = "",E59 = ""), "", IF(C59=E59,F59, ""))</f>
        <v/>
      </c>
      <c r="R59" s="8" t="str">
        <f>IF(C59&gt;E59,F59, IF(E59&gt;C59,B59, ""))</f>
        <v>JAP</v>
      </c>
      <c r="S59" s="8" t="str">
        <f>IF(OR(C59 = "",E59 = ""), "", B59)</f>
        <v>LIB</v>
      </c>
      <c r="T59" s="8">
        <f>IF(C59 = "", "", C59)</f>
        <v>4</v>
      </c>
      <c r="U59" s="8" t="str">
        <f>IF(OR(C59 = "",E59 = ""), "", F59)</f>
        <v>JAP</v>
      </c>
      <c r="V59" s="8">
        <f>IF(E59 = "", "", E59)</f>
        <v>2</v>
      </c>
      <c r="W59" s="8">
        <f>IF(C59 = "", "", C59)</f>
        <v>4</v>
      </c>
    </row>
    <row r="60" spans="1:23" x14ac:dyDescent="0.25">
      <c r="A60" s="9">
        <v>5</v>
      </c>
      <c r="B60" s="8" t="str">
        <f>VLOOKUP($A60, Equipes!$A$3:$B$13, 2, FALSE)</f>
        <v>NZE</v>
      </c>
      <c r="C60" s="18">
        <v>2</v>
      </c>
      <c r="D60" s="10" t="s">
        <v>18</v>
      </c>
      <c r="E60" s="18">
        <v>2</v>
      </c>
      <c r="F60" s="11" t="str">
        <f>VLOOKUP($G60, Equipes!$A$3:$B$13, 2, FALSE)</f>
        <v>ARG</v>
      </c>
      <c r="G60" s="9">
        <v>7</v>
      </c>
      <c r="H60" s="8">
        <v>3</v>
      </c>
      <c r="I60" s="8" t="s">
        <v>19</v>
      </c>
      <c r="J60" s="8">
        <v>10</v>
      </c>
      <c r="M60" s="8" t="str">
        <f>IF(OR(C60 = "",E60 = ""), "", B60)</f>
        <v>NZE</v>
      </c>
      <c r="N60" s="8" t="str">
        <f>IF(OR(C60 = "",E60 = ""), "", F60)</f>
        <v>ARG</v>
      </c>
      <c r="O60" s="8" t="str">
        <f>IF(C60&gt;E60,B60, IF(E60&gt;C60,F60, ""))</f>
        <v/>
      </c>
      <c r="P60" s="8" t="str">
        <f>IF(OR(C60 = "",E60 = ""), "", IF(C60=E60,B60, ""))</f>
        <v>NZE</v>
      </c>
      <c r="Q60" s="8" t="str">
        <f>IF(OR(C60 = "",E60 = ""), "", IF(C60=E60,F60, ""))</f>
        <v>ARG</v>
      </c>
      <c r="R60" s="8" t="str">
        <f>IF(C60&gt;E60,F60, IF(E60&gt;C60,B60, ""))</f>
        <v/>
      </c>
      <c r="S60" s="8" t="str">
        <f>IF(OR(C60 = "",E60 = ""), "", B60)</f>
        <v>NZE</v>
      </c>
      <c r="T60" s="8">
        <f>IF(C60 = "", "", C60)</f>
        <v>2</v>
      </c>
      <c r="U60" s="8" t="str">
        <f>IF(OR(C60 = "",E60 = ""), "", F60)</f>
        <v>ARG</v>
      </c>
      <c r="V60" s="8">
        <f>IF(E60 = "", "", E60)</f>
        <v>2</v>
      </c>
      <c r="W60" s="8">
        <f>IF(C60 = "", "", C60)</f>
        <v>2</v>
      </c>
    </row>
    <row r="61" spans="1:23" x14ac:dyDescent="0.25">
      <c r="A61" s="9">
        <v>6</v>
      </c>
      <c r="B61" s="19" t="str">
        <f>VLOOKUP($A61, Equipes!$A$3:$B$13, 2, FALSE)</f>
        <v>BRA</v>
      </c>
      <c r="C61" s="18">
        <v>3</v>
      </c>
      <c r="D61" s="20" t="s">
        <v>18</v>
      </c>
      <c r="E61" s="18">
        <v>0</v>
      </c>
      <c r="F61" s="21" t="str">
        <f>VLOOKUP($G61, Equipes!$A$3:$B$13, 2, FALSE)</f>
        <v>GAL</v>
      </c>
      <c r="G61" s="22">
        <v>8</v>
      </c>
      <c r="H61" s="19">
        <v>4</v>
      </c>
      <c r="I61" s="19" t="s">
        <v>19</v>
      </c>
      <c r="J61" s="19">
        <v>10</v>
      </c>
      <c r="K61" s="19"/>
      <c r="M61" s="8" t="str">
        <f>IF(OR(C61 = "",E61 = ""), "", B61)</f>
        <v>BRA</v>
      </c>
      <c r="N61" s="8" t="str">
        <f>IF(OR(C61 = "",E61 = ""), "", F61)</f>
        <v>GAL</v>
      </c>
      <c r="O61" s="8" t="str">
        <f>IF(C61&gt;E61,B61, IF(E61&gt;C61,F61, ""))</f>
        <v>BRA</v>
      </c>
      <c r="P61" s="8" t="str">
        <f>IF(OR(C61 = "",E61 = ""), "", IF(C61=E61,B61, ""))</f>
        <v/>
      </c>
      <c r="Q61" s="8" t="str">
        <f>IF(OR(C61 = "",E61 = ""), "", IF(C61=E61,F61, ""))</f>
        <v/>
      </c>
      <c r="R61" s="8" t="str">
        <f>IF(C61&gt;E61,F61, IF(E61&gt;C61,B61, ""))</f>
        <v>GAL</v>
      </c>
      <c r="S61" s="8" t="str">
        <f>IF(OR(C61 = "",E61 = ""), "", B61)</f>
        <v>BRA</v>
      </c>
      <c r="T61" s="8">
        <f>IF(C61 = "", "", C61)</f>
        <v>3</v>
      </c>
      <c r="U61" s="8" t="str">
        <f>IF(OR(C61 = "",E61 = ""), "", F61)</f>
        <v>GAL</v>
      </c>
      <c r="V61" s="8">
        <f>IF(E61 = "", "", E61)</f>
        <v>0</v>
      </c>
      <c r="W61" s="8">
        <f>IF(C61 = "", "", C61)</f>
        <v>3</v>
      </c>
    </row>
    <row r="62" spans="1:23" x14ac:dyDescent="0.25">
      <c r="A62" s="9">
        <v>11</v>
      </c>
      <c r="B62" s="8" t="str">
        <f>VLOOKUP($A62, Equipes!$A$3:$B$13, 2, FALSE)</f>
        <v>ING</v>
      </c>
      <c r="C62" s="18">
        <v>1</v>
      </c>
      <c r="D62" s="10" t="s">
        <v>18</v>
      </c>
      <c r="E62" s="18">
        <v>1</v>
      </c>
      <c r="F62" s="11" t="str">
        <f>VLOOKUP($G62, Equipes!$A$3:$B$13, 2, FALSE)</f>
        <v>ITA</v>
      </c>
      <c r="G62" s="9">
        <v>10</v>
      </c>
      <c r="H62" s="8">
        <v>5</v>
      </c>
      <c r="I62" s="8" t="s">
        <v>19</v>
      </c>
      <c r="J62" s="8">
        <v>10</v>
      </c>
      <c r="M62" s="8" t="str">
        <f>IF(OR(C62 = "",E62 = ""), "", B62)</f>
        <v>ING</v>
      </c>
      <c r="N62" s="8" t="str">
        <f>IF(OR(C62 = "",E62 = ""), "", F62)</f>
        <v>ITA</v>
      </c>
      <c r="O62" s="8" t="str">
        <f>IF(C62&gt;E62,B62, IF(E62&gt;C62,F62, ""))</f>
        <v/>
      </c>
      <c r="P62" s="8" t="str">
        <f>IF(OR(C62 = "",E62 = ""), "", IF(C62=E62,B62, ""))</f>
        <v>ING</v>
      </c>
      <c r="Q62" s="8" t="str">
        <f>IF(OR(C62 = "",E62 = ""), "", IF(C62=E62,F62, ""))</f>
        <v>ITA</v>
      </c>
      <c r="R62" s="8" t="str">
        <f>IF(C62&gt;E62,F62, IF(E62&gt;C62,B62, ""))</f>
        <v/>
      </c>
      <c r="S62" s="8" t="str">
        <f>IF(OR(C62 = "",E62 = ""), "", B62)</f>
        <v>ING</v>
      </c>
      <c r="T62" s="8">
        <f>IF(C62 = "", "", C62)</f>
        <v>1</v>
      </c>
      <c r="U62" s="8" t="str">
        <f>IF(OR(C62 = "",E62 = ""), "", F62)</f>
        <v>ITA</v>
      </c>
      <c r="V62" s="8">
        <f>IF(E62 = "", "", E62)</f>
        <v>1</v>
      </c>
      <c r="W62" s="8">
        <f>IF(C62 = "", "", C62)</f>
        <v>1</v>
      </c>
    </row>
    <row r="63" spans="1:23" x14ac:dyDescent="0.25">
      <c r="B63" s="13" t="s">
        <v>29</v>
      </c>
      <c r="C63" s="14"/>
      <c r="D63" s="14"/>
      <c r="E63" s="14"/>
      <c r="F63" s="15"/>
      <c r="G63" s="16"/>
      <c r="H63" s="13" t="s">
        <v>7</v>
      </c>
      <c r="I63" s="13" t="s">
        <v>8</v>
      </c>
      <c r="J63" s="13" t="s">
        <v>9</v>
      </c>
      <c r="K63" s="17">
        <f>K3 + TIME(0,200,0)</f>
        <v>45459.555555555555</v>
      </c>
      <c r="M63" s="12" t="s">
        <v>10</v>
      </c>
      <c r="N63" s="12" t="s">
        <v>10</v>
      </c>
      <c r="O63" s="12" t="s">
        <v>11</v>
      </c>
      <c r="P63" s="12" t="s">
        <v>12</v>
      </c>
      <c r="Q63" s="12" t="s">
        <v>12</v>
      </c>
      <c r="R63" s="12" t="s">
        <v>13</v>
      </c>
      <c r="S63" s="12" t="s">
        <v>14</v>
      </c>
      <c r="T63" s="12" t="s">
        <v>15</v>
      </c>
      <c r="U63" s="12" t="s">
        <v>11</v>
      </c>
      <c r="V63" s="12" t="s">
        <v>16</v>
      </c>
      <c r="W63" s="12" t="s">
        <v>17</v>
      </c>
    </row>
    <row r="64" spans="1:23" x14ac:dyDescent="0.25">
      <c r="A64" s="9">
        <v>1</v>
      </c>
      <c r="B64" s="8" t="str">
        <f>VLOOKUP($A64, Equipes!$A$3:$B$13, 2, FALSE)</f>
        <v>ANG</v>
      </c>
      <c r="C64" s="18">
        <v>0</v>
      </c>
      <c r="D64" s="10" t="s">
        <v>18</v>
      </c>
      <c r="E64" s="18">
        <v>2</v>
      </c>
      <c r="F64" s="11" t="str">
        <f>VLOOKUP($G64, Equipes!$A$3:$B$13, 2, FALSE)</f>
        <v>JAP</v>
      </c>
      <c r="G64" s="9">
        <v>2</v>
      </c>
      <c r="H64" s="8">
        <v>4</v>
      </c>
      <c r="I64" s="8" t="s">
        <v>19</v>
      </c>
      <c r="J64" s="8">
        <v>11</v>
      </c>
      <c r="M64" s="8" t="str">
        <f>IF(OR(C64 = "",E64 = ""), "", B64)</f>
        <v>ANG</v>
      </c>
      <c r="N64" s="8" t="str">
        <f>IF(OR(C64 = "",E64 = ""), "", F64)</f>
        <v>JAP</v>
      </c>
      <c r="O64" s="8" t="str">
        <f>IF(C64&gt;E64,B64, IF(E64&gt;C64,F64, ""))</f>
        <v>JAP</v>
      </c>
      <c r="P64" s="8" t="str">
        <f>IF(OR(C64 = "",E64 = ""), "", IF(C64=E64,B64, ""))</f>
        <v/>
      </c>
      <c r="Q64" s="8" t="str">
        <f>IF(OR(C64 = "",E64 = ""), "", IF(C64=E64,F64, ""))</f>
        <v/>
      </c>
      <c r="R64" s="8" t="str">
        <f>IF(C64&gt;E64,F64, IF(E64&gt;C64,B64, ""))</f>
        <v>ANG</v>
      </c>
      <c r="S64" s="8" t="str">
        <f>IF(OR(C64 = "",E64 = ""), "", B64)</f>
        <v>ANG</v>
      </c>
      <c r="T64" s="8">
        <f>IF(C64 = "", "", C64)</f>
        <v>0</v>
      </c>
      <c r="U64" s="8" t="str">
        <f>IF(OR(C64 = "",E64 = ""), "", F64)</f>
        <v>JAP</v>
      </c>
      <c r="V64" s="8">
        <f>IF(E64 = "", "", E64)</f>
        <v>2</v>
      </c>
      <c r="W64" s="8">
        <f>IF(C64 = "", "", C64)</f>
        <v>0</v>
      </c>
    </row>
    <row r="65" spans="1:23" x14ac:dyDescent="0.25">
      <c r="A65" s="9">
        <v>3</v>
      </c>
      <c r="B65" s="19" t="str">
        <f>VLOOKUP($A65, Equipes!$A$3:$B$13, 2, FALSE)</f>
        <v>SUE</v>
      </c>
      <c r="C65" s="18">
        <v>0</v>
      </c>
      <c r="D65" s="20" t="s">
        <v>18</v>
      </c>
      <c r="E65" s="18">
        <v>1</v>
      </c>
      <c r="F65" s="21" t="str">
        <f>VLOOKUP($G65, Equipes!$A$3:$B$13, 2, FALSE)</f>
        <v>ARG</v>
      </c>
      <c r="G65" s="22">
        <v>7</v>
      </c>
      <c r="H65" s="19">
        <v>1</v>
      </c>
      <c r="I65" s="19" t="s">
        <v>19</v>
      </c>
      <c r="J65" s="19">
        <v>11</v>
      </c>
      <c r="K65" s="19"/>
      <c r="M65" s="8" t="str">
        <f>IF(OR(C65 = "",E65 = ""), "", B65)</f>
        <v>SUE</v>
      </c>
      <c r="N65" s="8" t="str">
        <f>IF(OR(C65 = "",E65 = ""), "", F65)</f>
        <v>ARG</v>
      </c>
      <c r="O65" s="8" t="str">
        <f>IF(C65&gt;E65,B65, IF(E65&gt;C65,F65, ""))</f>
        <v>ARG</v>
      </c>
      <c r="P65" s="8" t="str">
        <f>IF(OR(C65 = "",E65 = ""), "", IF(C65=E65,B65, ""))</f>
        <v/>
      </c>
      <c r="Q65" s="8" t="str">
        <f>IF(OR(C65 = "",E65 = ""), "", IF(C65=E65,F65, ""))</f>
        <v/>
      </c>
      <c r="R65" s="8" t="str">
        <f>IF(C65&gt;E65,F65, IF(E65&gt;C65,B65, ""))</f>
        <v>SUE</v>
      </c>
      <c r="S65" s="8" t="str">
        <f>IF(OR(C65 = "",E65 = ""), "", B65)</f>
        <v>SUE</v>
      </c>
      <c r="T65" s="8">
        <f>IF(C65 = "", "", C65)</f>
        <v>0</v>
      </c>
      <c r="U65" s="8" t="str">
        <f>IF(OR(C65 = "",E65 = ""), "", F65)</f>
        <v>ARG</v>
      </c>
      <c r="V65" s="8">
        <f>IF(E65 = "", "", E65)</f>
        <v>1</v>
      </c>
      <c r="W65" s="8">
        <f>IF(C65 = "", "", C65)</f>
        <v>0</v>
      </c>
    </row>
    <row r="66" spans="1:23" x14ac:dyDescent="0.25">
      <c r="A66" s="9">
        <v>4</v>
      </c>
      <c r="B66" s="8" t="str">
        <f>VLOOKUP($A66, Equipes!$A$3:$B$13, 2, FALSE)</f>
        <v>LIB</v>
      </c>
      <c r="C66" s="18">
        <v>3</v>
      </c>
      <c r="D66" s="10" t="s">
        <v>18</v>
      </c>
      <c r="E66" s="18">
        <v>2</v>
      </c>
      <c r="F66" s="11" t="str">
        <f>VLOOKUP($G66, Equipes!$A$3:$B$13, 2, FALSE)</f>
        <v>GAL</v>
      </c>
      <c r="G66" s="9">
        <v>8</v>
      </c>
      <c r="H66" s="8">
        <v>2</v>
      </c>
      <c r="I66" s="8" t="s">
        <v>19</v>
      </c>
      <c r="J66" s="8">
        <v>11</v>
      </c>
      <c r="M66" s="8" t="str">
        <f>IF(OR(C66 = "",E66 = ""), "", B66)</f>
        <v>LIB</v>
      </c>
      <c r="N66" s="8" t="str">
        <f>IF(OR(C66 = "",E66 = ""), "", F66)</f>
        <v>GAL</v>
      </c>
      <c r="O66" s="8" t="str">
        <f>IF(C66&gt;E66,B66, IF(E66&gt;C66,F66, ""))</f>
        <v>LIB</v>
      </c>
      <c r="P66" s="8" t="str">
        <f>IF(OR(C66 = "",E66 = ""), "", IF(C66=E66,B66, ""))</f>
        <v/>
      </c>
      <c r="Q66" s="8" t="str">
        <f>IF(OR(C66 = "",E66 = ""), "", IF(C66=E66,F66, ""))</f>
        <v/>
      </c>
      <c r="R66" s="8" t="str">
        <f>IF(C66&gt;E66,F66, IF(E66&gt;C66,B66, ""))</f>
        <v>GAL</v>
      </c>
      <c r="S66" s="8" t="str">
        <f>IF(OR(C66 = "",E66 = ""), "", B66)</f>
        <v>LIB</v>
      </c>
      <c r="T66" s="8">
        <f>IF(C66 = "", "", C66)</f>
        <v>3</v>
      </c>
      <c r="U66" s="8" t="str">
        <f>IF(OR(C66 = "",E66 = ""), "", F66)</f>
        <v>GAL</v>
      </c>
      <c r="V66" s="8">
        <f>IF(E66 = "", "", E66)</f>
        <v>2</v>
      </c>
      <c r="W66" s="8">
        <f>IF(C66 = "", "", C66)</f>
        <v>3</v>
      </c>
    </row>
    <row r="67" spans="1:23" x14ac:dyDescent="0.25">
      <c r="A67" s="9">
        <v>5</v>
      </c>
      <c r="B67" s="19" t="str">
        <f>VLOOKUP($A67, Equipes!$A$3:$B$13, 2, FALSE)</f>
        <v>NZE</v>
      </c>
      <c r="C67" s="18">
        <v>3</v>
      </c>
      <c r="D67" s="20" t="s">
        <v>18</v>
      </c>
      <c r="E67" s="18">
        <v>0</v>
      </c>
      <c r="F67" s="21" t="str">
        <f>VLOOKUP($G67, Equipes!$A$3:$B$13, 2, FALSE)</f>
        <v>BUL</v>
      </c>
      <c r="G67" s="22">
        <v>9</v>
      </c>
      <c r="H67" s="19">
        <v>3</v>
      </c>
      <c r="I67" s="19" t="s">
        <v>19</v>
      </c>
      <c r="J67" s="19">
        <v>11</v>
      </c>
      <c r="K67" s="19"/>
      <c r="M67" s="8" t="str">
        <f>IF(OR(C67 = "",E67 = ""), "", B67)</f>
        <v>NZE</v>
      </c>
      <c r="N67" s="8" t="str">
        <f>IF(OR(C67 = "",E67 = ""), "", F67)</f>
        <v>BUL</v>
      </c>
      <c r="O67" s="8" t="str">
        <f>IF(C67&gt;E67,B67, IF(E67&gt;C67,F67, ""))</f>
        <v>NZE</v>
      </c>
      <c r="P67" s="8" t="str">
        <f>IF(OR(C67 = "",E67 = ""), "", IF(C67=E67,B67, ""))</f>
        <v/>
      </c>
      <c r="Q67" s="8" t="str">
        <f>IF(OR(C67 = "",E67 = ""), "", IF(C67=E67,F67, ""))</f>
        <v/>
      </c>
      <c r="R67" s="8" t="str">
        <f>IF(C67&gt;E67,F67, IF(E67&gt;C67,B67, ""))</f>
        <v>BUL</v>
      </c>
      <c r="S67" s="8" t="str">
        <f>IF(OR(C67 = "",E67 = ""), "", B67)</f>
        <v>NZE</v>
      </c>
      <c r="T67" s="8">
        <f>IF(C67 = "", "", C67)</f>
        <v>3</v>
      </c>
      <c r="U67" s="8" t="str">
        <f>IF(OR(C67 = "",E67 = ""), "", F67)</f>
        <v>BUL</v>
      </c>
      <c r="V67" s="8">
        <f>IF(E67 = "", "", E67)</f>
        <v>0</v>
      </c>
      <c r="W67" s="8">
        <f>IF(C67 = "", "", C67)</f>
        <v>3</v>
      </c>
    </row>
    <row r="68" spans="1:23" x14ac:dyDescent="0.25">
      <c r="A68" s="9">
        <v>6</v>
      </c>
      <c r="B68" s="8" t="str">
        <f>VLOOKUP($A68, Equipes!$A$3:$B$13, 2, FALSE)</f>
        <v>BRA</v>
      </c>
      <c r="C68" s="18">
        <v>2</v>
      </c>
      <c r="D68" s="10" t="s">
        <v>18</v>
      </c>
      <c r="E68" s="18">
        <v>0</v>
      </c>
      <c r="F68" s="11" t="str">
        <f>VLOOKUP($G68, Equipes!$A$3:$B$13, 2, FALSE)</f>
        <v>ITA</v>
      </c>
      <c r="G68" s="9">
        <v>10</v>
      </c>
      <c r="H68" s="8">
        <v>5</v>
      </c>
      <c r="I68" s="8" t="s">
        <v>19</v>
      </c>
      <c r="J68" s="8">
        <v>11</v>
      </c>
      <c r="M68" s="8" t="str">
        <f>IF(OR(C68 = "",E68 = ""), "", B68)</f>
        <v>BRA</v>
      </c>
      <c r="N68" s="8" t="str">
        <f>IF(OR(C68 = "",E68 = ""), "", F68)</f>
        <v>ITA</v>
      </c>
      <c r="O68" s="8" t="str">
        <f>IF(C68&gt;E68,B68, IF(E68&gt;C68,F68, ""))</f>
        <v>BRA</v>
      </c>
      <c r="P68" s="8" t="str">
        <f>IF(OR(C68 = "",E68 = ""), "", IF(C68=E68,B68, ""))</f>
        <v/>
      </c>
      <c r="Q68" s="8" t="str">
        <f>IF(OR(C68 = "",E68 = ""), "", IF(C68=E68,F68, ""))</f>
        <v/>
      </c>
      <c r="R68" s="8" t="str">
        <f>IF(C68&gt;E68,F68, IF(E68&gt;C68,B68, ""))</f>
        <v>ITA</v>
      </c>
      <c r="S68" s="8" t="str">
        <f>IF(OR(C68 = "",E68 = ""), "", B68)</f>
        <v>BRA</v>
      </c>
      <c r="T68" s="8">
        <f>IF(C68 = "", "", C68)</f>
        <v>2</v>
      </c>
      <c r="U68" s="8" t="str">
        <f>IF(OR(C68 = "",E68 = ""), "", F68)</f>
        <v>ITA</v>
      </c>
      <c r="V68" s="8">
        <f>IF(E68 = "", "", E68)</f>
        <v>0</v>
      </c>
      <c r="W68" s="8">
        <f>IF(C68 = "", "", C68)</f>
        <v>2</v>
      </c>
    </row>
  </sheetData>
  <sheetProtection algorithmName="SHA-512" hashValue="e2PTOvC6jrLhOzG6zQ5I+M7zQ8UvjAQA8NNhArTGB1K+W42eurSnfSLAKJFWmcpKQ4EwatrZgPiH1Evttjr8GA==" saltValue="llv5Qjg4iUz6lfAuNbqCQ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7DB6-C347-4AD2-8882-0C5A9F9D399A}">
  <dimension ref="A1:S1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30</v>
      </c>
      <c r="S1" s="23" t="s">
        <v>39</v>
      </c>
    </row>
    <row r="2" spans="1:19" ht="12.75" x14ac:dyDescent="0.2">
      <c r="B2" s="3" t="s">
        <v>1</v>
      </c>
      <c r="S2" s="23">
        <f>SUM($G$6:$G$16)</f>
        <v>110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31</v>
      </c>
      <c r="B5" s="24" t="s">
        <v>19</v>
      </c>
      <c r="C5" s="28" t="s">
        <v>19</v>
      </c>
      <c r="D5" s="29" t="s">
        <v>32</v>
      </c>
      <c r="E5" s="31" t="s">
        <v>33</v>
      </c>
      <c r="F5" s="31" t="s">
        <v>34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35</v>
      </c>
      <c r="L5" s="31" t="s">
        <v>36</v>
      </c>
      <c r="M5" s="31" t="s">
        <v>37</v>
      </c>
      <c r="N5" s="30" t="s">
        <v>38</v>
      </c>
    </row>
    <row r="6" spans="1:19" x14ac:dyDescent="0.15">
      <c r="A6" s="24" t="str">
        <f t="shared" ref="A6:A16" ca="1" si="0">CONCATENATE(C6,B6)</f>
        <v>5A</v>
      </c>
      <c r="B6" s="24" t="s">
        <v>19</v>
      </c>
      <c r="C6" s="24">
        <f t="shared" ref="C6:C16" ca="1" si="1">IF(SUM($G$6:$G$16)=0,0,_xlfn.RANK.EQ(N6,$N$6:$N$16))</f>
        <v>5</v>
      </c>
      <c r="D6" s="25" t="str">
        <f>VLOOKUP($O6, Equipes!$A$3:$B$13, 2, FALSE)</f>
        <v>ANG</v>
      </c>
      <c r="E6" s="32">
        <f t="shared" ref="E6:E16" si="2">IF(G6=0,0,(F6)/(G6*3))</f>
        <v>0.46666666666666667</v>
      </c>
      <c r="F6" s="24">
        <f t="shared" ref="F6:F16" si="3">(H6*3)+(I6*1)</f>
        <v>14</v>
      </c>
      <c r="G6" s="24">
        <f>COUNTIF(Jogos!$M$1:$N$68, $D6)</f>
        <v>10</v>
      </c>
      <c r="H6" s="24">
        <f>COUNTIF(Jogos!$O$1:$O$68, $D6)</f>
        <v>4</v>
      </c>
      <c r="I6" s="24">
        <f>COUNTIF(Jogos!$P$1:$Q$68, $D6)</f>
        <v>2</v>
      </c>
      <c r="J6" s="24">
        <f>COUNTIF(Jogos!$R$1:$R$68, $D6)</f>
        <v>4</v>
      </c>
      <c r="K6" s="24">
        <f ca="1">SUMIF(Jogos!$S$1:$T$68, $D6, Jogos!$T$1:$T$68)+SUMIF(Jogos!$U$1:$V$68, $D6, Jogos!$V$1:$V$68)</f>
        <v>12</v>
      </c>
      <c r="L6" s="24">
        <f ca="1">SUMIF(Jogos!$S$1:$V$68, $D6, Jogos!$V$1:$V$68)+SUMIF(Jogos!$U$1:$W$68, $D6, Jogos!$W$1:$W$68)</f>
        <v>12</v>
      </c>
      <c r="M6" s="24">
        <f t="shared" ref="M6:M16" ca="1" si="4">K6-L6</f>
        <v>0</v>
      </c>
      <c r="N6" s="24">
        <f t="shared" ref="N6:N16" ca="1" si="5">(E6*E$3+F6*F$3+H6*H$3+M6*M$3+K6*K$3)/(E$3/100)-ROW(N6)/E$3</f>
        <v>48.106678606666669</v>
      </c>
      <c r="O6" s="26">
        <v>1</v>
      </c>
      <c r="P6" s="26">
        <f t="shared" ref="P6:P16" ca="1" si="6">(E6*E$3+F6*F$3+H6*H$3+M6*M$3+K6*K$3)/(E$3/100)</f>
        <v>48.106678666666667</v>
      </c>
      <c r="Q6" s="26">
        <f t="shared" ref="Q6:Q16" ca="1" si="7">IF(SUM($G$6:$G$16)=0,0,_xlfn.RANK.EQ(P6,$P$6:$P$16))</f>
        <v>5</v>
      </c>
    </row>
    <row r="7" spans="1:19" x14ac:dyDescent="0.15">
      <c r="A7" s="24" t="str">
        <f t="shared" ca="1" si="0"/>
        <v>11A</v>
      </c>
      <c r="B7" s="24" t="s">
        <v>19</v>
      </c>
      <c r="C7" s="24">
        <f t="shared" ca="1" si="1"/>
        <v>11</v>
      </c>
      <c r="D7" s="25" t="str">
        <f>VLOOKUP($O7, Equipes!$A$3:$B$13, 2, FALSE)</f>
        <v>JAP</v>
      </c>
      <c r="E7" s="32">
        <f t="shared" si="2"/>
        <v>0.2</v>
      </c>
      <c r="F7" s="24">
        <f t="shared" si="3"/>
        <v>6</v>
      </c>
      <c r="G7" s="24">
        <f>COUNTIF(Jogos!$M$1:$N$68, $D7)</f>
        <v>10</v>
      </c>
      <c r="H7" s="24">
        <f>COUNTIF(Jogos!$O$1:$O$68, $D7)</f>
        <v>2</v>
      </c>
      <c r="I7" s="24">
        <f>COUNTIF(Jogos!$P$1:$Q$68, $D7)</f>
        <v>0</v>
      </c>
      <c r="J7" s="24">
        <f>COUNTIF(Jogos!$R$1:$R$68, $D7)</f>
        <v>8</v>
      </c>
      <c r="K7" s="24">
        <f ca="1">SUMIF(Jogos!$S$1:$T$68, $D7, Jogos!$T$1:$T$68)+SUMIF(Jogos!$U$1:$V$68, $D7, Jogos!$V$1:$V$68)</f>
        <v>6</v>
      </c>
      <c r="L7" s="24">
        <f ca="1">SUMIF(Jogos!$S$1:$V$68, $D7, Jogos!$V$1:$V$68)+SUMIF(Jogos!$U$1:$W$68, $D7, Jogos!$W$1:$W$68)</f>
        <v>17</v>
      </c>
      <c r="M7" s="24">
        <f t="shared" ca="1" si="4"/>
        <v>-11</v>
      </c>
      <c r="N7" s="24">
        <f t="shared" ca="1" si="5"/>
        <v>20.61890593</v>
      </c>
      <c r="O7" s="26">
        <v>2</v>
      </c>
      <c r="P7" s="26">
        <f t="shared" ca="1" si="6"/>
        <v>20.618905999999999</v>
      </c>
      <c r="Q7" s="26">
        <f t="shared" ca="1" si="7"/>
        <v>11</v>
      </c>
    </row>
    <row r="8" spans="1:19" x14ac:dyDescent="0.15">
      <c r="A8" s="24" t="str">
        <f t="shared" ca="1" si="0"/>
        <v>4A</v>
      </c>
      <c r="B8" s="24" t="s">
        <v>19</v>
      </c>
      <c r="C8" s="24">
        <f t="shared" ca="1" si="1"/>
        <v>4</v>
      </c>
      <c r="D8" s="25" t="str">
        <f>VLOOKUP($O8, Equipes!$A$3:$B$13, 2, FALSE)</f>
        <v>SUE</v>
      </c>
      <c r="E8" s="32">
        <f t="shared" si="2"/>
        <v>0.56666666666666665</v>
      </c>
      <c r="F8" s="24">
        <f t="shared" si="3"/>
        <v>17</v>
      </c>
      <c r="G8" s="24">
        <f>COUNTIF(Jogos!$M$1:$N$68, $D8)</f>
        <v>10</v>
      </c>
      <c r="H8" s="24">
        <f>COUNTIF(Jogos!$O$1:$O$68, $D8)</f>
        <v>5</v>
      </c>
      <c r="I8" s="24">
        <f>COUNTIF(Jogos!$P$1:$Q$68, $D8)</f>
        <v>2</v>
      </c>
      <c r="J8" s="24">
        <f>COUNTIF(Jogos!$R$1:$R$68, $D8)</f>
        <v>3</v>
      </c>
      <c r="K8" s="24">
        <f ca="1">SUMIF(Jogos!$S$1:$T$68, $D8, Jogos!$T$1:$T$68)+SUMIF(Jogos!$U$1:$V$68, $D8, Jogos!$V$1:$V$68)</f>
        <v>11</v>
      </c>
      <c r="L8" s="24">
        <f ca="1">SUMIF(Jogos!$S$1:$V$68, $D8, Jogos!$V$1:$V$68)+SUMIF(Jogos!$U$1:$W$68, $D8, Jogos!$W$1:$W$68)</f>
        <v>8</v>
      </c>
      <c r="M8" s="24">
        <f t="shared" ca="1" si="4"/>
        <v>3</v>
      </c>
      <c r="N8" s="24">
        <f t="shared" ca="1" si="5"/>
        <v>58.416977586666661</v>
      </c>
      <c r="O8" s="26">
        <v>3</v>
      </c>
      <c r="P8" s="26">
        <f t="shared" ca="1" si="6"/>
        <v>58.416977666666661</v>
      </c>
      <c r="Q8" s="26">
        <f t="shared" ca="1" si="7"/>
        <v>4</v>
      </c>
    </row>
    <row r="9" spans="1:19" x14ac:dyDescent="0.15">
      <c r="A9" s="24" t="str">
        <f t="shared" ca="1" si="0"/>
        <v>6A</v>
      </c>
      <c r="B9" s="24" t="s">
        <v>19</v>
      </c>
      <c r="C9" s="24">
        <f t="shared" ca="1" si="1"/>
        <v>6</v>
      </c>
      <c r="D9" s="25" t="str">
        <f>VLOOKUP($O9, Equipes!$A$3:$B$13, 2, FALSE)</f>
        <v>LIB</v>
      </c>
      <c r="E9" s="32">
        <f t="shared" si="2"/>
        <v>0.36666666666666664</v>
      </c>
      <c r="F9" s="24">
        <f t="shared" si="3"/>
        <v>11</v>
      </c>
      <c r="G9" s="24">
        <f>COUNTIF(Jogos!$M$1:$N$68, $D9)</f>
        <v>10</v>
      </c>
      <c r="H9" s="24">
        <f>COUNTIF(Jogos!$O$1:$O$68, $D9)</f>
        <v>3</v>
      </c>
      <c r="I9" s="24">
        <f>COUNTIF(Jogos!$P$1:$Q$68, $D9)</f>
        <v>2</v>
      </c>
      <c r="J9" s="24">
        <f>COUNTIF(Jogos!$R$1:$R$68, $D9)</f>
        <v>5</v>
      </c>
      <c r="K9" s="24">
        <f ca="1">SUMIF(Jogos!$S$1:$T$68, $D9, Jogos!$T$1:$T$68)+SUMIF(Jogos!$U$1:$V$68, $D9, Jogos!$V$1:$V$68)</f>
        <v>14</v>
      </c>
      <c r="L9" s="24">
        <f ca="1">SUMIF(Jogos!$S$1:$V$68, $D9, Jogos!$V$1:$V$68)+SUMIF(Jogos!$U$1:$W$68, $D9, Jogos!$W$1:$W$68)</f>
        <v>17</v>
      </c>
      <c r="M9" s="24">
        <f t="shared" ca="1" si="4"/>
        <v>-3</v>
      </c>
      <c r="N9" s="24">
        <f t="shared" ca="1" si="5"/>
        <v>37.796380576666664</v>
      </c>
      <c r="O9" s="26">
        <v>4</v>
      </c>
      <c r="P9" s="26">
        <f t="shared" ca="1" si="6"/>
        <v>37.796380666666664</v>
      </c>
      <c r="Q9" s="26">
        <f t="shared" ca="1" si="7"/>
        <v>6</v>
      </c>
    </row>
    <row r="10" spans="1:19" x14ac:dyDescent="0.15">
      <c r="A10" s="24" t="str">
        <f t="shared" ca="1" si="0"/>
        <v>3A</v>
      </c>
      <c r="B10" s="24" t="s">
        <v>19</v>
      </c>
      <c r="C10" s="24">
        <f t="shared" ca="1" si="1"/>
        <v>3</v>
      </c>
      <c r="D10" s="25" t="str">
        <f>VLOOKUP($O10, Equipes!$A$3:$B$13, 2, FALSE)</f>
        <v>NZE</v>
      </c>
      <c r="E10" s="32">
        <f t="shared" si="2"/>
        <v>0.66666666666666663</v>
      </c>
      <c r="F10" s="24">
        <f t="shared" si="3"/>
        <v>20</v>
      </c>
      <c r="G10" s="24">
        <f>COUNTIF(Jogos!$M$1:$N$68, $D10)</f>
        <v>10</v>
      </c>
      <c r="H10" s="24">
        <f>COUNTIF(Jogos!$O$1:$O$68, $D10)</f>
        <v>6</v>
      </c>
      <c r="I10" s="24">
        <f>COUNTIF(Jogos!$P$1:$Q$68, $D10)</f>
        <v>2</v>
      </c>
      <c r="J10" s="24">
        <f>COUNTIF(Jogos!$R$1:$R$68, $D10)</f>
        <v>2</v>
      </c>
      <c r="K10" s="24">
        <f ca="1">SUMIF(Jogos!$S$1:$T$68, $D10, Jogos!$T$1:$T$68)+SUMIF(Jogos!$U$1:$V$68, $D10, Jogos!$V$1:$V$68)</f>
        <v>20</v>
      </c>
      <c r="L10" s="24">
        <f ca="1">SUMIF(Jogos!$S$1:$V$68, $D10, Jogos!$V$1:$V$68)+SUMIF(Jogos!$U$1:$W$68, $D10, Jogos!$W$1:$W$68)</f>
        <v>9</v>
      </c>
      <c r="M10" s="24">
        <f t="shared" ca="1" si="4"/>
        <v>11</v>
      </c>
      <c r="N10" s="24">
        <f t="shared" ca="1" si="5"/>
        <v>68.727786566666666</v>
      </c>
      <c r="O10" s="26">
        <v>5</v>
      </c>
      <c r="P10" s="26">
        <f t="shared" ca="1" si="6"/>
        <v>68.72778666666666</v>
      </c>
      <c r="Q10" s="26">
        <f t="shared" ca="1" si="7"/>
        <v>3</v>
      </c>
    </row>
    <row r="11" spans="1:19" x14ac:dyDescent="0.15">
      <c r="A11" s="24" t="str">
        <f t="shared" ca="1" si="0"/>
        <v>1A</v>
      </c>
      <c r="B11" s="24" t="s">
        <v>19</v>
      </c>
      <c r="C11" s="24">
        <f t="shared" ca="1" si="1"/>
        <v>1</v>
      </c>
      <c r="D11" s="25" t="str">
        <f>VLOOKUP($O11, Equipes!$A$3:$B$13, 2, FALSE)</f>
        <v>BRA</v>
      </c>
      <c r="E11" s="32">
        <f t="shared" si="2"/>
        <v>0.83333333333333337</v>
      </c>
      <c r="F11" s="24">
        <f t="shared" si="3"/>
        <v>25</v>
      </c>
      <c r="G11" s="24">
        <f>COUNTIF(Jogos!$M$1:$N$68, $D11)</f>
        <v>10</v>
      </c>
      <c r="H11" s="24">
        <f>COUNTIF(Jogos!$O$1:$O$68, $D11)</f>
        <v>8</v>
      </c>
      <c r="I11" s="24">
        <f>COUNTIF(Jogos!$P$1:$Q$68, $D11)</f>
        <v>1</v>
      </c>
      <c r="J11" s="24">
        <f>COUNTIF(Jogos!$R$1:$R$68, $D11)</f>
        <v>1</v>
      </c>
      <c r="K11" s="24">
        <f ca="1">SUMIF(Jogos!$S$1:$T$68, $D11, Jogos!$T$1:$T$68)+SUMIF(Jogos!$U$1:$V$68, $D11, Jogos!$V$1:$V$68)</f>
        <v>26</v>
      </c>
      <c r="L11" s="24">
        <f ca="1">SUMIF(Jogos!$S$1:$V$68, $D11, Jogos!$V$1:$V$68)+SUMIF(Jogos!$U$1:$W$68, $D11, Jogos!$W$1:$W$68)</f>
        <v>10</v>
      </c>
      <c r="M11" s="24">
        <f t="shared" ca="1" si="4"/>
        <v>16</v>
      </c>
      <c r="N11" s="24">
        <f t="shared" ca="1" si="5"/>
        <v>85.914959223333341</v>
      </c>
      <c r="O11" s="26">
        <v>6</v>
      </c>
      <c r="P11" s="26">
        <f t="shared" ca="1" si="6"/>
        <v>85.914959333333343</v>
      </c>
      <c r="Q11" s="26">
        <f t="shared" ca="1" si="7"/>
        <v>1</v>
      </c>
    </row>
    <row r="12" spans="1:19" x14ac:dyDescent="0.15">
      <c r="A12" s="24" t="str">
        <f t="shared" ca="1" si="0"/>
        <v>2A</v>
      </c>
      <c r="B12" s="24" t="s">
        <v>19</v>
      </c>
      <c r="C12" s="24">
        <f t="shared" ca="1" si="1"/>
        <v>2</v>
      </c>
      <c r="D12" s="25" t="str">
        <f>VLOOKUP($O12, Equipes!$A$3:$B$13, 2, FALSE)</f>
        <v>ARG</v>
      </c>
      <c r="E12" s="32">
        <f t="shared" si="2"/>
        <v>0.7</v>
      </c>
      <c r="F12" s="24">
        <f t="shared" si="3"/>
        <v>21</v>
      </c>
      <c r="G12" s="24">
        <f>COUNTIF(Jogos!$M$1:$N$68, $D12)</f>
        <v>10</v>
      </c>
      <c r="H12" s="24">
        <f>COUNTIF(Jogos!$O$1:$O$68, $D12)</f>
        <v>6</v>
      </c>
      <c r="I12" s="24">
        <f>COUNTIF(Jogos!$P$1:$Q$68, $D12)</f>
        <v>3</v>
      </c>
      <c r="J12" s="24">
        <f>COUNTIF(Jogos!$R$1:$R$68, $D12)</f>
        <v>1</v>
      </c>
      <c r="K12" s="24">
        <f ca="1">SUMIF(Jogos!$S$1:$T$68, $D12, Jogos!$T$1:$T$68)+SUMIF(Jogos!$U$1:$V$68, $D12, Jogos!$V$1:$V$68)</f>
        <v>20</v>
      </c>
      <c r="L12" s="24">
        <f ca="1">SUMIF(Jogos!$S$1:$V$68, $D12, Jogos!$V$1:$V$68)+SUMIF(Jogos!$U$1:$W$68, $D12, Jogos!$W$1:$W$68)</f>
        <v>13</v>
      </c>
      <c r="M12" s="24">
        <f t="shared" ca="1" si="4"/>
        <v>7</v>
      </c>
      <c r="N12" s="24">
        <f t="shared" ca="1" si="5"/>
        <v>72.160719880000002</v>
      </c>
      <c r="O12" s="26">
        <v>7</v>
      </c>
      <c r="P12" s="26">
        <f t="shared" ca="1" si="6"/>
        <v>72.160719999999998</v>
      </c>
      <c r="Q12" s="26">
        <f t="shared" ca="1" si="7"/>
        <v>2</v>
      </c>
    </row>
    <row r="13" spans="1:19" x14ac:dyDescent="0.15">
      <c r="A13" s="24" t="str">
        <f t="shared" ca="1" si="0"/>
        <v>7A</v>
      </c>
      <c r="B13" s="24" t="s">
        <v>19</v>
      </c>
      <c r="C13" s="24">
        <f t="shared" ca="1" si="1"/>
        <v>7</v>
      </c>
      <c r="D13" s="25" t="str">
        <f>VLOOKUP($O13, Equipes!$A$3:$B$13, 2, FALSE)</f>
        <v>GAL</v>
      </c>
      <c r="E13" s="32">
        <f t="shared" si="2"/>
        <v>0.36666666666666664</v>
      </c>
      <c r="F13" s="24">
        <f t="shared" si="3"/>
        <v>11</v>
      </c>
      <c r="G13" s="24">
        <f>COUNTIF(Jogos!$M$1:$N$68, $D13)</f>
        <v>10</v>
      </c>
      <c r="H13" s="24">
        <f>COUNTIF(Jogos!$O$1:$O$68, $D13)</f>
        <v>3</v>
      </c>
      <c r="I13" s="24">
        <f>COUNTIF(Jogos!$P$1:$Q$68, $D13)</f>
        <v>2</v>
      </c>
      <c r="J13" s="24">
        <f>COUNTIF(Jogos!$R$1:$R$68, $D13)</f>
        <v>5</v>
      </c>
      <c r="K13" s="24">
        <f ca="1">SUMIF(Jogos!$S$1:$T$68, $D13, Jogos!$T$1:$T$68)+SUMIF(Jogos!$U$1:$V$68, $D13, Jogos!$V$1:$V$68)</f>
        <v>13</v>
      </c>
      <c r="L13" s="24">
        <f ca="1">SUMIF(Jogos!$S$1:$V$68, $D13, Jogos!$V$1:$V$68)+SUMIF(Jogos!$U$1:$W$68, $D13, Jogos!$W$1:$W$68)</f>
        <v>17</v>
      </c>
      <c r="M13" s="24">
        <f t="shared" ca="1" si="4"/>
        <v>-4</v>
      </c>
      <c r="N13" s="24">
        <f t="shared" ca="1" si="5"/>
        <v>37.796279536666667</v>
      </c>
      <c r="O13" s="26">
        <v>8</v>
      </c>
      <c r="P13" s="26">
        <f t="shared" ca="1" si="6"/>
        <v>37.796279666666663</v>
      </c>
      <c r="Q13" s="26">
        <f t="shared" ca="1" si="7"/>
        <v>7</v>
      </c>
    </row>
    <row r="14" spans="1:19" x14ac:dyDescent="0.15">
      <c r="A14" s="24" t="str">
        <f t="shared" ca="1" si="0"/>
        <v>10A</v>
      </c>
      <c r="B14" s="24" t="s">
        <v>19</v>
      </c>
      <c r="C14" s="24">
        <f t="shared" ca="1" si="1"/>
        <v>10</v>
      </c>
      <c r="D14" s="25" t="str">
        <f>VLOOKUP($O14, Equipes!$A$3:$B$13, 2, FALSE)</f>
        <v>BUL</v>
      </c>
      <c r="E14" s="32">
        <f t="shared" si="2"/>
        <v>0.26666666666666666</v>
      </c>
      <c r="F14" s="24">
        <f t="shared" si="3"/>
        <v>8</v>
      </c>
      <c r="G14" s="24">
        <f>COUNTIF(Jogos!$M$1:$N$68, $D14)</f>
        <v>10</v>
      </c>
      <c r="H14" s="24">
        <f>COUNTIF(Jogos!$O$1:$O$68, $D14)</f>
        <v>2</v>
      </c>
      <c r="I14" s="24">
        <f>COUNTIF(Jogos!$P$1:$Q$68, $D14)</f>
        <v>2</v>
      </c>
      <c r="J14" s="24">
        <f>COUNTIF(Jogos!$R$1:$R$68, $D14)</f>
        <v>6</v>
      </c>
      <c r="K14" s="24">
        <f ca="1">SUMIF(Jogos!$S$1:$T$68, $D14, Jogos!$T$1:$T$68)+SUMIF(Jogos!$U$1:$V$68, $D14, Jogos!$V$1:$V$68)</f>
        <v>6</v>
      </c>
      <c r="L14" s="24">
        <f ca="1">SUMIF(Jogos!$S$1:$V$68, $D14, Jogos!$V$1:$V$68)+SUMIF(Jogos!$U$1:$W$68, $D14, Jogos!$W$1:$W$68)</f>
        <v>14</v>
      </c>
      <c r="M14" s="24">
        <f t="shared" ca="1" si="4"/>
        <v>-8</v>
      </c>
      <c r="N14" s="24">
        <f t="shared" ca="1" si="5"/>
        <v>27.485872526666668</v>
      </c>
      <c r="O14" s="26">
        <v>9</v>
      </c>
      <c r="P14" s="26">
        <f t="shared" ca="1" si="6"/>
        <v>27.485872666666669</v>
      </c>
      <c r="Q14" s="26">
        <f t="shared" ca="1" si="7"/>
        <v>10</v>
      </c>
    </row>
    <row r="15" spans="1:19" x14ac:dyDescent="0.15">
      <c r="A15" s="24" t="str">
        <f t="shared" ca="1" si="0"/>
        <v>9A</v>
      </c>
      <c r="B15" s="24" t="s">
        <v>19</v>
      </c>
      <c r="C15" s="24">
        <f t="shared" ca="1" si="1"/>
        <v>9</v>
      </c>
      <c r="D15" s="25" t="str">
        <f>VLOOKUP($O15, Equipes!$A$3:$B$13, 2, FALSE)</f>
        <v>ITA</v>
      </c>
      <c r="E15" s="32">
        <f t="shared" si="2"/>
        <v>0.3</v>
      </c>
      <c r="F15" s="24">
        <f t="shared" si="3"/>
        <v>9</v>
      </c>
      <c r="G15" s="24">
        <f>COUNTIF(Jogos!$M$1:$N$68, $D15)</f>
        <v>10</v>
      </c>
      <c r="H15" s="24">
        <f>COUNTIF(Jogos!$O$1:$O$68, $D15)</f>
        <v>2</v>
      </c>
      <c r="I15" s="24">
        <f>COUNTIF(Jogos!$P$1:$Q$68, $D15)</f>
        <v>3</v>
      </c>
      <c r="J15" s="24">
        <f>COUNTIF(Jogos!$R$1:$R$68, $D15)</f>
        <v>5</v>
      </c>
      <c r="K15" s="24">
        <f ca="1">SUMIF(Jogos!$S$1:$T$68, $D15, Jogos!$T$1:$T$68)+SUMIF(Jogos!$U$1:$V$68, $D15, Jogos!$V$1:$V$68)</f>
        <v>6</v>
      </c>
      <c r="L15" s="24">
        <f ca="1">SUMIF(Jogos!$S$1:$V$68, $D15, Jogos!$V$1:$V$68)+SUMIF(Jogos!$U$1:$W$68, $D15, Jogos!$W$1:$W$68)</f>
        <v>11</v>
      </c>
      <c r="M15" s="24">
        <f t="shared" ca="1" si="4"/>
        <v>-5</v>
      </c>
      <c r="N15" s="24">
        <f t="shared" ca="1" si="5"/>
        <v>30.919505849999997</v>
      </c>
      <c r="O15" s="26">
        <v>10</v>
      </c>
      <c r="P15" s="26">
        <f t="shared" ca="1" si="6"/>
        <v>30.919505999999998</v>
      </c>
      <c r="Q15" s="26">
        <f t="shared" ca="1" si="7"/>
        <v>9</v>
      </c>
    </row>
    <row r="16" spans="1:19" x14ac:dyDescent="0.15">
      <c r="A16" s="24" t="str">
        <f t="shared" ca="1" si="0"/>
        <v>8A</v>
      </c>
      <c r="B16" s="24" t="s">
        <v>19</v>
      </c>
      <c r="C16" s="24">
        <f t="shared" ca="1" si="1"/>
        <v>8</v>
      </c>
      <c r="D16" s="25" t="str">
        <f>VLOOKUP($O16, Equipes!$A$3:$B$13, 2, FALSE)</f>
        <v>ING</v>
      </c>
      <c r="E16" s="32">
        <f t="shared" si="2"/>
        <v>0.36666666666666664</v>
      </c>
      <c r="F16" s="24">
        <f t="shared" si="3"/>
        <v>11</v>
      </c>
      <c r="G16" s="24">
        <f>COUNTIF(Jogos!$M$1:$N$68, $D16)</f>
        <v>10</v>
      </c>
      <c r="H16" s="24">
        <f>COUNTIF(Jogos!$O$1:$O$68, $D16)</f>
        <v>2</v>
      </c>
      <c r="I16" s="24">
        <f>COUNTIF(Jogos!$P$1:$Q$68, $D16)</f>
        <v>5</v>
      </c>
      <c r="J16" s="24">
        <f>COUNTIF(Jogos!$R$1:$R$68, $D16)</f>
        <v>3</v>
      </c>
      <c r="K16" s="24">
        <f ca="1">SUMIF(Jogos!$S$1:$T$68, $D16, Jogos!$T$1:$T$68)+SUMIF(Jogos!$U$1:$V$68, $D16, Jogos!$V$1:$V$68)</f>
        <v>12</v>
      </c>
      <c r="L16" s="24">
        <f ca="1">SUMIF(Jogos!$S$1:$V$68, $D16, Jogos!$V$1:$V$68)+SUMIF(Jogos!$U$1:$W$68, $D16, Jogos!$W$1:$W$68)</f>
        <v>18</v>
      </c>
      <c r="M16" s="24">
        <f t="shared" ca="1" si="4"/>
        <v>-6</v>
      </c>
      <c r="N16" s="24">
        <f t="shared" ca="1" si="5"/>
        <v>37.786078506666662</v>
      </c>
      <c r="O16" s="26">
        <v>11</v>
      </c>
      <c r="P16" s="26">
        <f t="shared" ca="1" si="6"/>
        <v>37.786078666666661</v>
      </c>
      <c r="Q16" s="26">
        <f t="shared" ca="1" si="7"/>
        <v>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A7DA-2E2F-4692-AAE3-C21DD602F2CB}">
  <dimension ref="A1:M14"/>
  <sheetViews>
    <sheetView showGridLines="0" tabSelected="1" workbookViewId="0">
      <pane ySplit="1" topLeftCell="A2" activePane="bottomLeft" state="frozen"/>
      <selection pane="bottomLeft" activeCell="K17" sqref="K17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8.14062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40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32</v>
      </c>
      <c r="D3" s="42" t="s">
        <v>33</v>
      </c>
      <c r="E3" s="42" t="s">
        <v>34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35</v>
      </c>
      <c r="K3" s="42" t="s">
        <v>36</v>
      </c>
      <c r="L3" s="42" t="s">
        <v>37</v>
      </c>
    </row>
    <row r="4" spans="1:13" x14ac:dyDescent="0.3">
      <c r="A4" s="34">
        <v>1</v>
      </c>
      <c r="B4" s="43">
        <f ca="1">IFERROR(VLOOKUP($A4,ClassGrupFases!$C$6:$Q$17,15,FALSE),"")</f>
        <v>1</v>
      </c>
      <c r="C4" s="44" t="str">
        <f ca="1">IFERROR(VLOOKUP($A4,ClassGrupFases!$C$6:$Q$17,2,FALSE),"")</f>
        <v>BRA</v>
      </c>
      <c r="D4" s="45">
        <f ca="1">IFERROR(VLOOKUP($A4,ClassGrupFases!$C$6:$Q$17,3,FALSE),"")</f>
        <v>0.83333333333333337</v>
      </c>
      <c r="E4" s="46">
        <f ca="1">IFERROR(VLOOKUP($A4,ClassGrupFases!$C$6:$Q$17,4,FALSE),"")</f>
        <v>25</v>
      </c>
      <c r="F4" s="46">
        <f ca="1">IFERROR(VLOOKUP($A4,ClassGrupFases!$C$6:$Q$17,5,FALSE),"")</f>
        <v>10</v>
      </c>
      <c r="G4" s="52">
        <f ca="1">IFERROR(VLOOKUP($A4,ClassGrupFases!$C$6:$Q$17,6,FALSE),"")</f>
        <v>8</v>
      </c>
      <c r="H4" s="52">
        <f ca="1">IFERROR(VLOOKUP($A4,ClassGrupFases!$C$6:$Q$17,7,FALSE),"")</f>
        <v>1</v>
      </c>
      <c r="I4" s="52">
        <f ca="1">IFERROR(VLOOKUP($A4,ClassGrupFases!$C$6:$Q$17,8,FALSE),"")</f>
        <v>1</v>
      </c>
      <c r="J4" s="52">
        <f ca="1">IFERROR(VLOOKUP($A4,ClassGrupFases!$C$6:$Q$17,9,FALSE),"")</f>
        <v>26</v>
      </c>
      <c r="K4" s="52">
        <f ca="1">IFERROR(VLOOKUP($A4,ClassGrupFases!$C$6:$Q$17,10,FALSE),"")</f>
        <v>10</v>
      </c>
      <c r="L4" s="46">
        <f ca="1">IFERROR(VLOOKUP($A4,ClassGrupFases!$C$6:$Q$17,11,FALSE),"")</f>
        <v>16</v>
      </c>
      <c r="M4" s="38">
        <f ca="1">IFERROR(VLOOKUP($A4,ClassGrupFases!$C$6:$Q$17,1,FALSE),"")</f>
        <v>1</v>
      </c>
    </row>
    <row r="5" spans="1:13" x14ac:dyDescent="0.3">
      <c r="A5" s="34">
        <v>2</v>
      </c>
      <c r="B5" s="43">
        <f ca="1">IFERROR(VLOOKUP($A5,ClassGrupFases!$C$6:$Q$17,15,FALSE),"")</f>
        <v>2</v>
      </c>
      <c r="C5" s="44" t="str">
        <f ca="1">IFERROR(VLOOKUP($A5,ClassGrupFases!$C$6:$Q$17,2,FALSE),"")</f>
        <v>ARG</v>
      </c>
      <c r="D5" s="45">
        <f ca="1">IFERROR(VLOOKUP($A5,ClassGrupFases!$C$6:$Q$17,3,FALSE),"")</f>
        <v>0.7</v>
      </c>
      <c r="E5" s="46">
        <f ca="1">IFERROR(VLOOKUP($A5,ClassGrupFases!$C$6:$Q$17,4,FALSE),"")</f>
        <v>21</v>
      </c>
      <c r="F5" s="46">
        <f ca="1">IFERROR(VLOOKUP($A5,ClassGrupFases!$C$6:$Q$17,5,FALSE),"")</f>
        <v>10</v>
      </c>
      <c r="G5" s="52">
        <f ca="1">IFERROR(VLOOKUP($A5,ClassGrupFases!$C$6:$Q$17,6,FALSE),"")</f>
        <v>6</v>
      </c>
      <c r="H5" s="52">
        <f ca="1">IFERROR(VLOOKUP($A5,ClassGrupFases!$C$6:$Q$17,7,FALSE),"")</f>
        <v>3</v>
      </c>
      <c r="I5" s="52">
        <f ca="1">IFERROR(VLOOKUP($A5,ClassGrupFases!$C$6:$Q$17,8,FALSE),"")</f>
        <v>1</v>
      </c>
      <c r="J5" s="52">
        <f ca="1">IFERROR(VLOOKUP($A5,ClassGrupFases!$C$6:$Q$17,9,FALSE),"")</f>
        <v>20</v>
      </c>
      <c r="K5" s="52">
        <f ca="1">IFERROR(VLOOKUP($A5,ClassGrupFases!$C$6:$Q$17,10,FALSE),"")</f>
        <v>13</v>
      </c>
      <c r="L5" s="46">
        <f ca="1">IFERROR(VLOOKUP($A5,ClassGrupFases!$C$6:$Q$17,11,FALSE),"")</f>
        <v>7</v>
      </c>
      <c r="M5" s="38">
        <f ca="1">IFERROR(VLOOKUP($A5,ClassGrupFases!$C$6:$Q$17,1,FALSE),"")</f>
        <v>2</v>
      </c>
    </row>
    <row r="6" spans="1:13" x14ac:dyDescent="0.3">
      <c r="A6" s="34">
        <v>3</v>
      </c>
      <c r="B6" s="43">
        <f ca="1">IFERROR(VLOOKUP($A6,ClassGrupFases!$C$6:$Q$17,15,FALSE),"")</f>
        <v>3</v>
      </c>
      <c r="C6" s="44" t="str">
        <f ca="1">IFERROR(VLOOKUP($A6,ClassGrupFases!$C$6:$Q$17,2,FALSE),"")</f>
        <v>NZE</v>
      </c>
      <c r="D6" s="45">
        <f ca="1">IFERROR(VLOOKUP($A6,ClassGrupFases!$C$6:$Q$17,3,FALSE),"")</f>
        <v>0.66666666666666663</v>
      </c>
      <c r="E6" s="46">
        <f ca="1">IFERROR(VLOOKUP($A6,ClassGrupFases!$C$6:$Q$17,4,FALSE),"")</f>
        <v>20</v>
      </c>
      <c r="F6" s="46">
        <f ca="1">IFERROR(VLOOKUP($A6,ClassGrupFases!$C$6:$Q$17,5,FALSE),"")</f>
        <v>10</v>
      </c>
      <c r="G6" s="52">
        <f ca="1">IFERROR(VLOOKUP($A6,ClassGrupFases!$C$6:$Q$17,6,FALSE),"")</f>
        <v>6</v>
      </c>
      <c r="H6" s="52">
        <f ca="1">IFERROR(VLOOKUP($A6,ClassGrupFases!$C$6:$Q$17,7,FALSE),"")</f>
        <v>2</v>
      </c>
      <c r="I6" s="52">
        <f ca="1">IFERROR(VLOOKUP($A6,ClassGrupFases!$C$6:$Q$17,8,FALSE),"")</f>
        <v>2</v>
      </c>
      <c r="J6" s="52">
        <f ca="1">IFERROR(VLOOKUP($A6,ClassGrupFases!$C$6:$Q$17,9,FALSE),"")</f>
        <v>20</v>
      </c>
      <c r="K6" s="52">
        <f ca="1">IFERROR(VLOOKUP($A6,ClassGrupFases!$C$6:$Q$17,10,FALSE),"")</f>
        <v>9</v>
      </c>
      <c r="L6" s="46">
        <f ca="1">IFERROR(VLOOKUP($A6,ClassGrupFases!$C$6:$Q$17,11,FALSE),"")</f>
        <v>11</v>
      </c>
      <c r="M6" s="38">
        <f ca="1">IFERROR(VLOOKUP($A6,ClassGrupFases!$C$6:$Q$17,1,FALSE),"")</f>
        <v>3</v>
      </c>
    </row>
    <row r="7" spans="1:13" x14ac:dyDescent="0.3">
      <c r="A7" s="34">
        <v>4</v>
      </c>
      <c r="B7" s="43">
        <f ca="1">IFERROR(VLOOKUP($A7,ClassGrupFases!$C$6:$Q$17,15,FALSE),"")</f>
        <v>4</v>
      </c>
      <c r="C7" s="44" t="str">
        <f ca="1">IFERROR(VLOOKUP($A7,ClassGrupFases!$C$6:$Q$17,2,FALSE),"")</f>
        <v>SUE</v>
      </c>
      <c r="D7" s="45">
        <f ca="1">IFERROR(VLOOKUP($A7,ClassGrupFases!$C$6:$Q$17,3,FALSE),"")</f>
        <v>0.56666666666666665</v>
      </c>
      <c r="E7" s="46">
        <f ca="1">IFERROR(VLOOKUP($A7,ClassGrupFases!$C$6:$Q$17,4,FALSE),"")</f>
        <v>17</v>
      </c>
      <c r="F7" s="46">
        <f ca="1">IFERROR(VLOOKUP($A7,ClassGrupFases!$C$6:$Q$17,5,FALSE),"")</f>
        <v>10</v>
      </c>
      <c r="G7" s="52">
        <f ca="1">IFERROR(VLOOKUP($A7,ClassGrupFases!$C$6:$Q$17,6,FALSE),"")</f>
        <v>5</v>
      </c>
      <c r="H7" s="52">
        <f ca="1">IFERROR(VLOOKUP($A7,ClassGrupFases!$C$6:$Q$17,7,FALSE),"")</f>
        <v>2</v>
      </c>
      <c r="I7" s="52">
        <f ca="1">IFERROR(VLOOKUP($A7,ClassGrupFases!$C$6:$Q$17,8,FALSE),"")</f>
        <v>3</v>
      </c>
      <c r="J7" s="52">
        <f ca="1">IFERROR(VLOOKUP($A7,ClassGrupFases!$C$6:$Q$17,9,FALSE),"")</f>
        <v>11</v>
      </c>
      <c r="K7" s="52">
        <f ca="1">IFERROR(VLOOKUP($A7,ClassGrupFases!$C$6:$Q$17,10,FALSE),"")</f>
        <v>8</v>
      </c>
      <c r="L7" s="46">
        <f ca="1">IFERROR(VLOOKUP($A7,ClassGrupFases!$C$6:$Q$17,11,FALSE),"")</f>
        <v>3</v>
      </c>
      <c r="M7" s="38">
        <f ca="1">IFERROR(VLOOKUP($A7,ClassGrupFases!$C$6:$Q$17,1,FALSE),"")</f>
        <v>4</v>
      </c>
    </row>
    <row r="8" spans="1:13" x14ac:dyDescent="0.3">
      <c r="A8" s="34">
        <v>5</v>
      </c>
      <c r="B8" s="43">
        <f ca="1">IFERROR(VLOOKUP($A8,ClassGrupFases!$C$6:$Q$17,15,FALSE),"")</f>
        <v>5</v>
      </c>
      <c r="C8" s="44" t="str">
        <f ca="1">IFERROR(VLOOKUP($A8,ClassGrupFases!$C$6:$Q$17,2,FALSE),"")</f>
        <v>ANG</v>
      </c>
      <c r="D8" s="45">
        <f ca="1">IFERROR(VLOOKUP($A8,ClassGrupFases!$C$6:$Q$17,3,FALSE),"")</f>
        <v>0.46666666666666667</v>
      </c>
      <c r="E8" s="46">
        <f ca="1">IFERROR(VLOOKUP($A8,ClassGrupFases!$C$6:$Q$17,4,FALSE),"")</f>
        <v>14</v>
      </c>
      <c r="F8" s="46">
        <f ca="1">IFERROR(VLOOKUP($A8,ClassGrupFases!$C$6:$Q$17,5,FALSE),"")</f>
        <v>10</v>
      </c>
      <c r="G8" s="52">
        <f ca="1">IFERROR(VLOOKUP($A8,ClassGrupFases!$C$6:$Q$17,6,FALSE),"")</f>
        <v>4</v>
      </c>
      <c r="H8" s="52">
        <f ca="1">IFERROR(VLOOKUP($A8,ClassGrupFases!$C$6:$Q$17,7,FALSE),"")</f>
        <v>2</v>
      </c>
      <c r="I8" s="52">
        <f ca="1">IFERROR(VLOOKUP($A8,ClassGrupFases!$C$6:$Q$17,8,FALSE),"")</f>
        <v>4</v>
      </c>
      <c r="J8" s="52">
        <f ca="1">IFERROR(VLOOKUP($A8,ClassGrupFases!$C$6:$Q$17,9,FALSE),"")</f>
        <v>12</v>
      </c>
      <c r="K8" s="52">
        <f ca="1">IFERROR(VLOOKUP($A8,ClassGrupFases!$C$6:$Q$17,10,FALSE),"")</f>
        <v>12</v>
      </c>
      <c r="L8" s="46">
        <f ca="1">IFERROR(VLOOKUP($A8,ClassGrupFases!$C$6:$Q$17,11,FALSE),"")</f>
        <v>0</v>
      </c>
      <c r="M8" s="38">
        <f ca="1">IFERROR(VLOOKUP($A8,ClassGrupFases!$C$6:$Q$17,1,FALSE),"")</f>
        <v>5</v>
      </c>
    </row>
    <row r="9" spans="1:13" x14ac:dyDescent="0.3">
      <c r="A9" s="34">
        <v>6</v>
      </c>
      <c r="B9" s="43">
        <f ca="1">IFERROR(VLOOKUP($A9,ClassGrupFases!$C$6:$Q$17,15,FALSE),"")</f>
        <v>6</v>
      </c>
      <c r="C9" s="44" t="str">
        <f ca="1">IFERROR(VLOOKUP($A9,ClassGrupFases!$C$6:$Q$17,2,FALSE),"")</f>
        <v>LIB</v>
      </c>
      <c r="D9" s="45">
        <f ca="1">IFERROR(VLOOKUP($A9,ClassGrupFases!$C$6:$Q$17,3,FALSE),"")</f>
        <v>0.36666666666666664</v>
      </c>
      <c r="E9" s="46">
        <f ca="1">IFERROR(VLOOKUP($A9,ClassGrupFases!$C$6:$Q$17,4,FALSE),"")</f>
        <v>11</v>
      </c>
      <c r="F9" s="46">
        <f ca="1">IFERROR(VLOOKUP($A9,ClassGrupFases!$C$6:$Q$17,5,FALSE),"")</f>
        <v>10</v>
      </c>
      <c r="G9" s="52">
        <f ca="1">IFERROR(VLOOKUP($A9,ClassGrupFases!$C$6:$Q$17,6,FALSE),"")</f>
        <v>3</v>
      </c>
      <c r="H9" s="52">
        <f ca="1">IFERROR(VLOOKUP($A9,ClassGrupFases!$C$6:$Q$17,7,FALSE),"")</f>
        <v>2</v>
      </c>
      <c r="I9" s="52">
        <f ca="1">IFERROR(VLOOKUP($A9,ClassGrupFases!$C$6:$Q$17,8,FALSE),"")</f>
        <v>5</v>
      </c>
      <c r="J9" s="52">
        <f ca="1">IFERROR(VLOOKUP($A9,ClassGrupFases!$C$6:$Q$17,9,FALSE),"")</f>
        <v>14</v>
      </c>
      <c r="K9" s="52">
        <f ca="1">IFERROR(VLOOKUP($A9,ClassGrupFases!$C$6:$Q$17,10,FALSE),"")</f>
        <v>17</v>
      </c>
      <c r="L9" s="46">
        <f ca="1">IFERROR(VLOOKUP($A9,ClassGrupFases!$C$6:$Q$17,11,FALSE),"")</f>
        <v>-3</v>
      </c>
      <c r="M9" s="38">
        <f ca="1">IFERROR(VLOOKUP($A9,ClassGrupFases!$C$6:$Q$17,1,FALSE),"")</f>
        <v>6</v>
      </c>
    </row>
    <row r="10" spans="1:13" x14ac:dyDescent="0.3">
      <c r="A10" s="34">
        <v>7</v>
      </c>
      <c r="B10" s="43">
        <f ca="1">IFERROR(VLOOKUP($A10,ClassGrupFases!$C$6:$Q$17,15,FALSE),"")</f>
        <v>7</v>
      </c>
      <c r="C10" s="44" t="str">
        <f ca="1">IFERROR(VLOOKUP($A10,ClassGrupFases!$C$6:$Q$17,2,FALSE),"")</f>
        <v>GAL</v>
      </c>
      <c r="D10" s="45">
        <f ca="1">IFERROR(VLOOKUP($A10,ClassGrupFases!$C$6:$Q$17,3,FALSE),"")</f>
        <v>0.36666666666666664</v>
      </c>
      <c r="E10" s="46">
        <f ca="1">IFERROR(VLOOKUP($A10,ClassGrupFases!$C$6:$Q$17,4,FALSE),"")</f>
        <v>11</v>
      </c>
      <c r="F10" s="46">
        <f ca="1">IFERROR(VLOOKUP($A10,ClassGrupFases!$C$6:$Q$17,5,FALSE),"")</f>
        <v>10</v>
      </c>
      <c r="G10" s="52">
        <f ca="1">IFERROR(VLOOKUP($A10,ClassGrupFases!$C$6:$Q$17,6,FALSE),"")</f>
        <v>3</v>
      </c>
      <c r="H10" s="52">
        <f ca="1">IFERROR(VLOOKUP($A10,ClassGrupFases!$C$6:$Q$17,7,FALSE),"")</f>
        <v>2</v>
      </c>
      <c r="I10" s="52">
        <f ca="1">IFERROR(VLOOKUP($A10,ClassGrupFases!$C$6:$Q$17,8,FALSE),"")</f>
        <v>5</v>
      </c>
      <c r="J10" s="52">
        <f ca="1">IFERROR(VLOOKUP($A10,ClassGrupFases!$C$6:$Q$17,9,FALSE),"")</f>
        <v>13</v>
      </c>
      <c r="K10" s="52">
        <f ca="1">IFERROR(VLOOKUP($A10,ClassGrupFases!$C$6:$Q$17,10,FALSE),"")</f>
        <v>17</v>
      </c>
      <c r="L10" s="46">
        <f ca="1">IFERROR(VLOOKUP($A10,ClassGrupFases!$C$6:$Q$17,11,FALSE),"")</f>
        <v>-4</v>
      </c>
      <c r="M10" s="38">
        <f ca="1">IFERROR(VLOOKUP($A10,ClassGrupFases!$C$6:$Q$17,1,FALSE),"")</f>
        <v>7</v>
      </c>
    </row>
    <row r="11" spans="1:13" x14ac:dyDescent="0.3">
      <c r="A11" s="34">
        <v>8</v>
      </c>
      <c r="B11" s="43">
        <f ca="1">IFERROR(VLOOKUP($A11,ClassGrupFases!$C$6:$Q$17,15,FALSE),"")</f>
        <v>8</v>
      </c>
      <c r="C11" s="44" t="str">
        <f ca="1">IFERROR(VLOOKUP($A11,ClassGrupFases!$C$6:$Q$17,2,FALSE),"")</f>
        <v>ING</v>
      </c>
      <c r="D11" s="45">
        <f ca="1">IFERROR(VLOOKUP($A11,ClassGrupFases!$C$6:$Q$17,3,FALSE),"")</f>
        <v>0.36666666666666664</v>
      </c>
      <c r="E11" s="46">
        <f ca="1">IFERROR(VLOOKUP($A11,ClassGrupFases!$C$6:$Q$17,4,FALSE),"")</f>
        <v>11</v>
      </c>
      <c r="F11" s="46">
        <f ca="1">IFERROR(VLOOKUP($A11,ClassGrupFases!$C$6:$Q$17,5,FALSE),"")</f>
        <v>10</v>
      </c>
      <c r="G11" s="52">
        <f ca="1">IFERROR(VLOOKUP($A11,ClassGrupFases!$C$6:$Q$17,6,FALSE),"")</f>
        <v>2</v>
      </c>
      <c r="H11" s="52">
        <f ca="1">IFERROR(VLOOKUP($A11,ClassGrupFases!$C$6:$Q$17,7,FALSE),"")</f>
        <v>5</v>
      </c>
      <c r="I11" s="52">
        <f ca="1">IFERROR(VLOOKUP($A11,ClassGrupFases!$C$6:$Q$17,8,FALSE),"")</f>
        <v>3</v>
      </c>
      <c r="J11" s="52">
        <f ca="1">IFERROR(VLOOKUP($A11,ClassGrupFases!$C$6:$Q$17,9,FALSE),"")</f>
        <v>12</v>
      </c>
      <c r="K11" s="52">
        <f ca="1">IFERROR(VLOOKUP($A11,ClassGrupFases!$C$6:$Q$17,10,FALSE),"")</f>
        <v>18</v>
      </c>
      <c r="L11" s="46">
        <f ca="1">IFERROR(VLOOKUP($A11,ClassGrupFases!$C$6:$Q$17,11,FALSE),"")</f>
        <v>-6</v>
      </c>
      <c r="M11" s="38">
        <f ca="1">IFERROR(VLOOKUP($A11,ClassGrupFases!$C$6:$Q$17,1,FALSE),"")</f>
        <v>8</v>
      </c>
    </row>
    <row r="12" spans="1:13" x14ac:dyDescent="0.3">
      <c r="A12" s="34">
        <v>9</v>
      </c>
      <c r="B12" s="43">
        <f ca="1">IFERROR(VLOOKUP($A12,ClassGrupFases!$C$6:$Q$17,15,FALSE),"")</f>
        <v>9</v>
      </c>
      <c r="C12" s="44" t="str">
        <f ca="1">IFERROR(VLOOKUP($A12,ClassGrupFases!$C$6:$Q$17,2,FALSE),"")</f>
        <v>ITA</v>
      </c>
      <c r="D12" s="45">
        <f ca="1">IFERROR(VLOOKUP($A12,ClassGrupFases!$C$6:$Q$17,3,FALSE),"")</f>
        <v>0.3</v>
      </c>
      <c r="E12" s="46">
        <f ca="1">IFERROR(VLOOKUP($A12,ClassGrupFases!$C$6:$Q$17,4,FALSE),"")</f>
        <v>9</v>
      </c>
      <c r="F12" s="46">
        <f ca="1">IFERROR(VLOOKUP($A12,ClassGrupFases!$C$6:$Q$17,5,FALSE),"")</f>
        <v>10</v>
      </c>
      <c r="G12" s="52">
        <f ca="1">IFERROR(VLOOKUP($A12,ClassGrupFases!$C$6:$Q$17,6,FALSE),"")</f>
        <v>2</v>
      </c>
      <c r="H12" s="52">
        <f ca="1">IFERROR(VLOOKUP($A12,ClassGrupFases!$C$6:$Q$17,7,FALSE),"")</f>
        <v>3</v>
      </c>
      <c r="I12" s="52">
        <f ca="1">IFERROR(VLOOKUP($A12,ClassGrupFases!$C$6:$Q$17,8,FALSE),"")</f>
        <v>5</v>
      </c>
      <c r="J12" s="52">
        <f ca="1">IFERROR(VLOOKUP($A12,ClassGrupFases!$C$6:$Q$17,9,FALSE),"")</f>
        <v>6</v>
      </c>
      <c r="K12" s="52">
        <f ca="1">IFERROR(VLOOKUP($A12,ClassGrupFases!$C$6:$Q$17,10,FALSE),"")</f>
        <v>11</v>
      </c>
      <c r="L12" s="46">
        <f ca="1">IFERROR(VLOOKUP($A12,ClassGrupFases!$C$6:$Q$17,11,FALSE),"")</f>
        <v>-5</v>
      </c>
      <c r="M12" s="38">
        <f ca="1">IFERROR(VLOOKUP($A12,ClassGrupFases!$C$6:$Q$17,1,FALSE),"")</f>
        <v>9</v>
      </c>
    </row>
    <row r="13" spans="1:13" x14ac:dyDescent="0.3">
      <c r="A13" s="34">
        <v>10</v>
      </c>
      <c r="B13" s="43">
        <f ca="1">IFERROR(VLOOKUP($A13,ClassGrupFases!$C$6:$Q$17,15,FALSE),"")</f>
        <v>10</v>
      </c>
      <c r="C13" s="44" t="str">
        <f ca="1">IFERROR(VLOOKUP($A13,ClassGrupFases!$C$6:$Q$17,2,FALSE),"")</f>
        <v>BUL</v>
      </c>
      <c r="D13" s="45">
        <f ca="1">IFERROR(VLOOKUP($A13,ClassGrupFases!$C$6:$Q$17,3,FALSE),"")</f>
        <v>0.26666666666666666</v>
      </c>
      <c r="E13" s="46">
        <f ca="1">IFERROR(VLOOKUP($A13,ClassGrupFases!$C$6:$Q$17,4,FALSE),"")</f>
        <v>8</v>
      </c>
      <c r="F13" s="46">
        <f ca="1">IFERROR(VLOOKUP($A13,ClassGrupFases!$C$6:$Q$17,5,FALSE),"")</f>
        <v>10</v>
      </c>
      <c r="G13" s="52">
        <f ca="1">IFERROR(VLOOKUP($A13,ClassGrupFases!$C$6:$Q$17,6,FALSE),"")</f>
        <v>2</v>
      </c>
      <c r="H13" s="52">
        <f ca="1">IFERROR(VLOOKUP($A13,ClassGrupFases!$C$6:$Q$17,7,FALSE),"")</f>
        <v>2</v>
      </c>
      <c r="I13" s="52">
        <f ca="1">IFERROR(VLOOKUP($A13,ClassGrupFases!$C$6:$Q$17,8,FALSE),"")</f>
        <v>6</v>
      </c>
      <c r="J13" s="52">
        <f ca="1">IFERROR(VLOOKUP($A13,ClassGrupFases!$C$6:$Q$17,9,FALSE),"")</f>
        <v>6</v>
      </c>
      <c r="K13" s="52">
        <f ca="1">IFERROR(VLOOKUP($A13,ClassGrupFases!$C$6:$Q$17,10,FALSE),"")</f>
        <v>14</v>
      </c>
      <c r="L13" s="46">
        <f ca="1">IFERROR(VLOOKUP($A13,ClassGrupFases!$C$6:$Q$17,11,FALSE),"")</f>
        <v>-8</v>
      </c>
      <c r="M13" s="38">
        <f ca="1">IFERROR(VLOOKUP($A13,ClassGrupFases!$C$6:$Q$17,1,FALSE),"")</f>
        <v>10</v>
      </c>
    </row>
    <row r="14" spans="1:13" x14ac:dyDescent="0.3">
      <c r="A14" s="34">
        <v>11</v>
      </c>
      <c r="B14" s="47">
        <f ca="1">IFERROR(VLOOKUP($A14,ClassGrupFases!$C$6:$Q$17,15,FALSE),"")</f>
        <v>11</v>
      </c>
      <c r="C14" s="48" t="str">
        <f ca="1">IFERROR(VLOOKUP($A14,ClassGrupFases!$C$6:$Q$17,2,FALSE),"")</f>
        <v>JAP</v>
      </c>
      <c r="D14" s="49">
        <f ca="1">IFERROR(VLOOKUP($A14,ClassGrupFases!$C$6:$Q$17,3,FALSE),"")</f>
        <v>0.2</v>
      </c>
      <c r="E14" s="50">
        <f ca="1">IFERROR(VLOOKUP($A14,ClassGrupFases!$C$6:$Q$17,4,FALSE),"")</f>
        <v>6</v>
      </c>
      <c r="F14" s="50">
        <f ca="1">IFERROR(VLOOKUP($A14,ClassGrupFases!$C$6:$Q$17,5,FALSE),"")</f>
        <v>10</v>
      </c>
      <c r="G14" s="53">
        <f ca="1">IFERROR(VLOOKUP($A14,ClassGrupFases!$C$6:$Q$17,6,FALSE),"")</f>
        <v>2</v>
      </c>
      <c r="H14" s="53">
        <f ca="1">IFERROR(VLOOKUP($A14,ClassGrupFases!$C$6:$Q$17,7,FALSE),"")</f>
        <v>0</v>
      </c>
      <c r="I14" s="53">
        <f ca="1">IFERROR(VLOOKUP($A14,ClassGrupFases!$C$6:$Q$17,8,FALSE),"")</f>
        <v>8</v>
      </c>
      <c r="J14" s="53">
        <f ca="1">IFERROR(VLOOKUP($A14,ClassGrupFases!$C$6:$Q$17,9,FALSE),"")</f>
        <v>6</v>
      </c>
      <c r="K14" s="53">
        <f ca="1">IFERROR(VLOOKUP($A14,ClassGrupFases!$C$6:$Q$17,10,FALSE),"")</f>
        <v>17</v>
      </c>
      <c r="L14" s="50">
        <f ca="1">IFERROR(VLOOKUP($A14,ClassGrupFases!$C$6:$Q$17,11,FALSE),"")</f>
        <v>-11</v>
      </c>
      <c r="M14" s="38">
        <f ca="1">IFERROR(VLOOKUP($A14,ClassGrupFases!$C$6:$Q$17,1,FALSE),"")</f>
        <v>11</v>
      </c>
    </row>
  </sheetData>
  <sheetProtection algorithmName="SHA-512" hashValue="1iH4dMzaSHUgS2FcLtw++IQRIUKk50/NRfWJbbsqbj35uFu2n+7wURuf4j90qTXyC+sNy4qDjk/I8s6fG6RDGA==" saltValue="4h/OqSAlqNvGkvN2AwN8x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2024-06-11T14:26:21Z</dcterms:created>
  <dcterms:modified xsi:type="dcterms:W3CDTF">2024-06-17T15:10:57Z</dcterms:modified>
</cp:coreProperties>
</file>